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Računovodstvo\Desktop\Dokumenti\FINANCIJE\FINANCIJSKI PLANOVI\FINANCIJSKI PLAN 2023 SA PROJEKCIJAMA 2024. I 2025\"/>
    </mc:Choice>
  </mc:AlternateContent>
  <xr:revisionPtr revIDLastSave="0" documentId="13_ncr:1_{124B1363-67FC-4ADA-A93F-FECDD9586B9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definedNames>
    <definedName name="_xlnm.Print_Area" localSheetId="4">'POSEBNI DIO'!$A$1:$J$286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I14" i="1"/>
  <c r="I13" i="1"/>
  <c r="I12" i="1"/>
  <c r="I11" i="1"/>
  <c r="I9" i="1"/>
  <c r="I8" i="1"/>
  <c r="J19" i="7"/>
  <c r="I19" i="7"/>
  <c r="G12" i="7"/>
  <c r="G17" i="7"/>
  <c r="G21" i="7"/>
  <c r="G30" i="7"/>
  <c r="H67" i="7"/>
  <c r="I67" i="7" s="1"/>
  <c r="J67" i="7" s="1"/>
  <c r="G70" i="7"/>
  <c r="H70" i="7" s="1"/>
  <c r="F72" i="7"/>
  <c r="F71" i="7"/>
  <c r="F70" i="7"/>
  <c r="F69" i="7"/>
  <c r="F68" i="7"/>
  <c r="F67" i="7"/>
  <c r="H68" i="7"/>
  <c r="I68" i="7" s="1"/>
  <c r="J68" i="7" s="1"/>
  <c r="H69" i="7"/>
  <c r="G231" i="7"/>
  <c r="C6" i="7"/>
  <c r="E6" i="7" s="1"/>
  <c r="E253" i="7"/>
  <c r="F227" i="7"/>
  <c r="E265" i="7"/>
  <c r="H8" i="1"/>
  <c r="H11" i="1"/>
  <c r="G9" i="1"/>
  <c r="E16" i="3"/>
  <c r="G10" i="1" s="1"/>
  <c r="C18" i="5"/>
  <c r="C13" i="5"/>
  <c r="C12" i="5"/>
  <c r="H33" i="5"/>
  <c r="H31" i="5"/>
  <c r="F11" i="1"/>
  <c r="J11" i="1"/>
  <c r="J8" i="1"/>
  <c r="G71" i="7" l="1"/>
  <c r="G72" i="7" s="1"/>
  <c r="H72" i="7" s="1"/>
  <c r="G11" i="7"/>
  <c r="E10" i="3"/>
  <c r="G28" i="3"/>
  <c r="G29" i="3"/>
  <c r="G30" i="3"/>
  <c r="G32" i="3"/>
  <c r="G33" i="3"/>
  <c r="G34" i="3"/>
  <c r="G35" i="3"/>
  <c r="G36" i="3"/>
  <c r="G37" i="3"/>
  <c r="G38" i="3"/>
  <c r="G39" i="3"/>
  <c r="G40" i="3"/>
  <c r="G43" i="3"/>
  <c r="G44" i="3"/>
  <c r="G45" i="3"/>
  <c r="G11" i="3"/>
  <c r="G12" i="3"/>
  <c r="G13" i="3"/>
  <c r="G14" i="3"/>
  <c r="G15" i="3"/>
  <c r="G17" i="3"/>
  <c r="G18" i="3"/>
  <c r="G19" i="3"/>
  <c r="G20" i="3"/>
  <c r="D11" i="5"/>
  <c r="D12" i="5"/>
  <c r="D13" i="5"/>
  <c r="D14" i="5"/>
  <c r="D15" i="5"/>
  <c r="D16" i="5"/>
  <c r="D17" i="5"/>
  <c r="D18" i="5"/>
  <c r="D19" i="5"/>
  <c r="D20" i="5"/>
  <c r="D21" i="5"/>
  <c r="D22" i="5"/>
  <c r="D10" i="5"/>
  <c r="F41" i="3"/>
  <c r="F42" i="3" s="1"/>
  <c r="F37" i="3"/>
  <c r="F33" i="3"/>
  <c r="F31" i="3"/>
  <c r="F29" i="3"/>
  <c r="F27" i="3"/>
  <c r="F20" i="3"/>
  <c r="F19" i="3"/>
  <c r="F18" i="3"/>
  <c r="F17" i="3"/>
  <c r="F14" i="3"/>
  <c r="F13" i="3"/>
  <c r="F12" i="3"/>
  <c r="F11" i="3"/>
  <c r="H16" i="3"/>
  <c r="H10" i="3" s="1"/>
  <c r="I16" i="3"/>
  <c r="I20" i="3"/>
  <c r="I11" i="3"/>
  <c r="I13" i="3"/>
  <c r="H230" i="7"/>
  <c r="I31" i="3"/>
  <c r="I282" i="7"/>
  <c r="J282" i="7" s="1"/>
  <c r="I255" i="7"/>
  <c r="J255" i="7" s="1"/>
  <c r="I27" i="3"/>
  <c r="I37" i="3"/>
  <c r="I42" i="3"/>
  <c r="I41" i="3" s="1"/>
  <c r="E26" i="3"/>
  <c r="E25" i="3" s="1"/>
  <c r="F25" i="3" s="1"/>
  <c r="H41" i="3"/>
  <c r="H27" i="3"/>
  <c r="G27" i="3" s="1"/>
  <c r="H31" i="3"/>
  <c r="G31" i="3" s="1"/>
  <c r="H42" i="3"/>
  <c r="G42" i="3" s="1"/>
  <c r="G41" i="3" s="1"/>
  <c r="O12" i="5"/>
  <c r="J118" i="7"/>
  <c r="J117" i="7"/>
  <c r="J116" i="7"/>
  <c r="J115" i="7"/>
  <c r="F11" i="5"/>
  <c r="F10" i="5" s="1"/>
  <c r="J8" i="7"/>
  <c r="I8" i="7"/>
  <c r="E11" i="5"/>
  <c r="E10" i="5" s="1"/>
  <c r="M20" i="5"/>
  <c r="M21" i="5" s="1"/>
  <c r="H71" i="7" l="1"/>
  <c r="H229" i="7"/>
  <c r="G229" i="7" s="1"/>
  <c r="G230" i="7"/>
  <c r="F43" i="3"/>
  <c r="G13" i="1"/>
  <c r="F10" i="3"/>
  <c r="F8" i="1"/>
  <c r="G16" i="3"/>
  <c r="G10" i="3" s="1"/>
  <c r="F16" i="3"/>
  <c r="I10" i="3"/>
  <c r="F26" i="3"/>
  <c r="I26" i="3"/>
  <c r="I25" i="3" s="1"/>
  <c r="H26" i="3"/>
  <c r="E8" i="7"/>
  <c r="E9" i="7"/>
  <c r="H278" i="7"/>
  <c r="D7" i="7"/>
  <c r="F8" i="7"/>
  <c r="E10" i="7"/>
  <c r="E11" i="7"/>
  <c r="D12" i="7"/>
  <c r="F12" i="7" s="1"/>
  <c r="E12" i="7"/>
  <c r="E13" i="7"/>
  <c r="F13" i="7"/>
  <c r="H13" i="7"/>
  <c r="E14" i="7"/>
  <c r="F14" i="7"/>
  <c r="H14" i="7"/>
  <c r="E15" i="7"/>
  <c r="F15" i="7"/>
  <c r="H15" i="7"/>
  <c r="E16" i="7"/>
  <c r="F16" i="7"/>
  <c r="H16" i="7"/>
  <c r="D17" i="7"/>
  <c r="F17" i="7" s="1"/>
  <c r="E17" i="7"/>
  <c r="E18" i="7"/>
  <c r="F18" i="7"/>
  <c r="H18" i="7"/>
  <c r="E19" i="7"/>
  <c r="F19" i="7"/>
  <c r="E20" i="7"/>
  <c r="F20" i="7"/>
  <c r="H20" i="7"/>
  <c r="D21" i="7"/>
  <c r="F21" i="7" s="1"/>
  <c r="E21" i="7"/>
  <c r="E22" i="7"/>
  <c r="F22" i="7"/>
  <c r="E23" i="7"/>
  <c r="F23" i="7"/>
  <c r="H23" i="7"/>
  <c r="E24" i="7"/>
  <c r="F24" i="7"/>
  <c r="H24" i="7"/>
  <c r="E25" i="7"/>
  <c r="F25" i="7"/>
  <c r="H25" i="7"/>
  <c r="E26" i="7"/>
  <c r="F26" i="7"/>
  <c r="H26" i="7"/>
  <c r="I26" i="7" s="1"/>
  <c r="J26" i="7" s="1"/>
  <c r="E27" i="7"/>
  <c r="F27" i="7"/>
  <c r="H27" i="7"/>
  <c r="E28" i="7"/>
  <c r="F28" i="7"/>
  <c r="H28" i="7"/>
  <c r="E29" i="7"/>
  <c r="F29" i="7"/>
  <c r="H29" i="7"/>
  <c r="D30" i="7"/>
  <c r="F30" i="7" s="1"/>
  <c r="E30" i="7"/>
  <c r="H30" i="7"/>
  <c r="E31" i="7"/>
  <c r="F31" i="7"/>
  <c r="H31" i="7"/>
  <c r="E32" i="7"/>
  <c r="F32" i="7"/>
  <c r="H32" i="7"/>
  <c r="E33" i="7"/>
  <c r="F33" i="7"/>
  <c r="H33" i="7"/>
  <c r="E34" i="7"/>
  <c r="F34" i="7"/>
  <c r="H34" i="7"/>
  <c r="E35" i="7"/>
  <c r="F35" i="7"/>
  <c r="H35" i="7"/>
  <c r="E36" i="7"/>
  <c r="F36" i="7"/>
  <c r="G36" i="7"/>
  <c r="H36" i="7" s="1"/>
  <c r="E37" i="7"/>
  <c r="F37" i="7"/>
  <c r="H37" i="7"/>
  <c r="E38" i="7"/>
  <c r="F38" i="7"/>
  <c r="H38" i="7"/>
  <c r="E39" i="7"/>
  <c r="F39" i="7"/>
  <c r="H39" i="7"/>
  <c r="F40" i="7"/>
  <c r="H40" i="7"/>
  <c r="E41" i="7"/>
  <c r="F41" i="7"/>
  <c r="H41" i="7"/>
  <c r="E42" i="7"/>
  <c r="F42" i="7"/>
  <c r="G42" i="7"/>
  <c r="H42" i="7" s="1"/>
  <c r="E43" i="7"/>
  <c r="F43" i="7"/>
  <c r="H43" i="7"/>
  <c r="E44" i="7"/>
  <c r="F44" i="7"/>
  <c r="H44" i="7"/>
  <c r="E45" i="7"/>
  <c r="F45" i="7"/>
  <c r="H45" i="7"/>
  <c r="E46" i="7"/>
  <c r="F46" i="7"/>
  <c r="H46" i="7"/>
  <c r="D47" i="7"/>
  <c r="F47" i="7" s="1"/>
  <c r="E47" i="7"/>
  <c r="E48" i="7"/>
  <c r="F48" i="7"/>
  <c r="H48" i="7"/>
  <c r="I48" i="7" s="1"/>
  <c r="J48" i="7" s="1"/>
  <c r="F49" i="7"/>
  <c r="H49" i="7"/>
  <c r="I49" i="7" s="1"/>
  <c r="J49" i="7" s="1"/>
  <c r="E50" i="7"/>
  <c r="F50" i="7"/>
  <c r="H50" i="7"/>
  <c r="I50" i="7" s="1"/>
  <c r="J50" i="7" s="1"/>
  <c r="E51" i="7"/>
  <c r="F51" i="7"/>
  <c r="H51" i="7"/>
  <c r="I51" i="7" s="1"/>
  <c r="J51" i="7" s="1"/>
  <c r="E52" i="7"/>
  <c r="F52" i="7"/>
  <c r="H52" i="7"/>
  <c r="I52" i="7" s="1"/>
  <c r="J52" i="7" s="1"/>
  <c r="E53" i="7"/>
  <c r="F53" i="7"/>
  <c r="H53" i="7"/>
  <c r="I53" i="7" s="1"/>
  <c r="J53" i="7" s="1"/>
  <c r="E54" i="7"/>
  <c r="F54" i="7"/>
  <c r="H54" i="7"/>
  <c r="F55" i="7"/>
  <c r="H55" i="7"/>
  <c r="E56" i="7"/>
  <c r="F56" i="7"/>
  <c r="H56" i="7"/>
  <c r="E57" i="7"/>
  <c r="F57" i="7"/>
  <c r="H57" i="7"/>
  <c r="E58" i="7"/>
  <c r="F58" i="7"/>
  <c r="H58" i="7"/>
  <c r="E59" i="7"/>
  <c r="F59" i="7"/>
  <c r="H59" i="7"/>
  <c r="E60" i="7"/>
  <c r="F60" i="7"/>
  <c r="H60" i="7"/>
  <c r="E61" i="7"/>
  <c r="F61" i="7"/>
  <c r="H61" i="7"/>
  <c r="F62" i="7"/>
  <c r="H62" i="7"/>
  <c r="E63" i="7"/>
  <c r="F63" i="7"/>
  <c r="H63" i="7"/>
  <c r="E64" i="7"/>
  <c r="F64" i="7"/>
  <c r="H64" i="7"/>
  <c r="E65" i="7"/>
  <c r="F65" i="7"/>
  <c r="H65" i="7"/>
  <c r="E66" i="7"/>
  <c r="F66" i="7"/>
  <c r="H66" i="7"/>
  <c r="E67" i="7"/>
  <c r="E69" i="7"/>
  <c r="E70" i="7"/>
  <c r="E71" i="7"/>
  <c r="E72" i="7"/>
  <c r="E73" i="7"/>
  <c r="F73" i="7"/>
  <c r="H73" i="7"/>
  <c r="F74" i="7"/>
  <c r="H74" i="7"/>
  <c r="F75" i="7"/>
  <c r="H75" i="7"/>
  <c r="E76" i="7"/>
  <c r="F76" i="7"/>
  <c r="H76" i="7"/>
  <c r="E77" i="7"/>
  <c r="F77" i="7"/>
  <c r="H77" i="7"/>
  <c r="E78" i="7"/>
  <c r="F78" i="7"/>
  <c r="H78" i="7"/>
  <c r="E79" i="7"/>
  <c r="F79" i="7"/>
  <c r="H79" i="7"/>
  <c r="E80" i="7"/>
  <c r="F80" i="7"/>
  <c r="H80" i="7"/>
  <c r="E81" i="7"/>
  <c r="F81" i="7"/>
  <c r="H81" i="7"/>
  <c r="E82" i="7"/>
  <c r="F82" i="7"/>
  <c r="H82" i="7"/>
  <c r="E83" i="7"/>
  <c r="F83" i="7"/>
  <c r="H83" i="7"/>
  <c r="E84" i="7"/>
  <c r="F84" i="7"/>
  <c r="H84" i="7"/>
  <c r="E85" i="7"/>
  <c r="F85" i="7"/>
  <c r="H85" i="7"/>
  <c r="E86" i="7"/>
  <c r="F86" i="7"/>
  <c r="H86" i="7"/>
  <c r="E87" i="7"/>
  <c r="F87" i="7"/>
  <c r="H87" i="7"/>
  <c r="F88" i="7"/>
  <c r="H88" i="7"/>
  <c r="F89" i="7"/>
  <c r="H89" i="7"/>
  <c r="F90" i="7"/>
  <c r="H90" i="7"/>
  <c r="F91" i="7"/>
  <c r="H91" i="7"/>
  <c r="F92" i="7"/>
  <c r="H92" i="7"/>
  <c r="C93" i="7"/>
  <c r="C92" i="7" s="1"/>
  <c r="E92" i="7" s="1"/>
  <c r="F93" i="7"/>
  <c r="H93" i="7"/>
  <c r="E94" i="7"/>
  <c r="E93" i="7" s="1"/>
  <c r="F94" i="7"/>
  <c r="H94" i="7"/>
  <c r="E95" i="7"/>
  <c r="F95" i="7"/>
  <c r="H95" i="7"/>
  <c r="E96" i="7"/>
  <c r="F96" i="7"/>
  <c r="H96" i="7"/>
  <c r="E97" i="7"/>
  <c r="F97" i="7"/>
  <c r="H97" i="7"/>
  <c r="E98" i="7"/>
  <c r="F98" i="7"/>
  <c r="H98" i="7"/>
  <c r="E99" i="7"/>
  <c r="F99" i="7"/>
  <c r="H99" i="7"/>
  <c r="E100" i="7"/>
  <c r="F100" i="7"/>
  <c r="H100" i="7"/>
  <c r="E101" i="7"/>
  <c r="F101" i="7"/>
  <c r="H101" i="7"/>
  <c r="E102" i="7"/>
  <c r="F102" i="7"/>
  <c r="H102" i="7"/>
  <c r="E103" i="7"/>
  <c r="F103" i="7"/>
  <c r="H103" i="7"/>
  <c r="E104" i="7"/>
  <c r="F104" i="7"/>
  <c r="H104" i="7"/>
  <c r="E105" i="7"/>
  <c r="F105" i="7"/>
  <c r="H105" i="7"/>
  <c r="F106" i="7"/>
  <c r="C107" i="7"/>
  <c r="C106" i="7" s="1"/>
  <c r="E106" i="7" s="1"/>
  <c r="F107" i="7"/>
  <c r="E108" i="7"/>
  <c r="E107" i="7" s="1"/>
  <c r="F108" i="7"/>
  <c r="E109" i="7"/>
  <c r="F109" i="7"/>
  <c r="E110" i="7"/>
  <c r="F110" i="7"/>
  <c r="H110" i="7"/>
  <c r="J110" i="7" s="1"/>
  <c r="E111" i="7"/>
  <c r="F111" i="7"/>
  <c r="H111" i="7"/>
  <c r="E112" i="7"/>
  <c r="F112" i="7"/>
  <c r="H112" i="7"/>
  <c r="E113" i="7"/>
  <c r="F113" i="7"/>
  <c r="H113" i="7"/>
  <c r="J113" i="7" s="1"/>
  <c r="E114" i="7"/>
  <c r="F114" i="7"/>
  <c r="H114" i="7"/>
  <c r="J114" i="7" s="1"/>
  <c r="E115" i="7"/>
  <c r="F115" i="7"/>
  <c r="E116" i="7"/>
  <c r="F116" i="7"/>
  <c r="H116" i="7"/>
  <c r="E117" i="7"/>
  <c r="F117" i="7"/>
  <c r="H117" i="7"/>
  <c r="E118" i="7"/>
  <c r="F118" i="7"/>
  <c r="H118" i="7"/>
  <c r="F119" i="7"/>
  <c r="H119" i="7"/>
  <c r="C120" i="7"/>
  <c r="C119" i="7" s="1"/>
  <c r="E119" i="7" s="1"/>
  <c r="F120" i="7"/>
  <c r="H120" i="7"/>
  <c r="E121" i="7"/>
  <c r="E120" i="7" s="1"/>
  <c r="F121" i="7"/>
  <c r="H121" i="7"/>
  <c r="E122" i="7"/>
  <c r="F122" i="7"/>
  <c r="H122" i="7"/>
  <c r="E123" i="7"/>
  <c r="F123" i="7"/>
  <c r="H123" i="7"/>
  <c r="E124" i="7"/>
  <c r="F124" i="7"/>
  <c r="H124" i="7"/>
  <c r="E125" i="7"/>
  <c r="F125" i="7"/>
  <c r="H125" i="7"/>
  <c r="E126" i="7"/>
  <c r="F126" i="7"/>
  <c r="H126" i="7"/>
  <c r="E127" i="7"/>
  <c r="F127" i="7"/>
  <c r="H127" i="7"/>
  <c r="E128" i="7"/>
  <c r="F128" i="7"/>
  <c r="H128" i="7"/>
  <c r="E129" i="7"/>
  <c r="F129" i="7"/>
  <c r="H129" i="7"/>
  <c r="E130" i="7"/>
  <c r="F130" i="7"/>
  <c r="H130" i="7"/>
  <c r="E131" i="7"/>
  <c r="F131" i="7"/>
  <c r="H131" i="7"/>
  <c r="E132" i="7"/>
  <c r="F132" i="7"/>
  <c r="H132" i="7"/>
  <c r="E133" i="7"/>
  <c r="F133" i="7"/>
  <c r="H133" i="7"/>
  <c r="E134" i="7"/>
  <c r="F134" i="7"/>
  <c r="H134" i="7"/>
  <c r="F135" i="7"/>
  <c r="H135" i="7"/>
  <c r="E136" i="7"/>
  <c r="F136" i="7"/>
  <c r="H136" i="7"/>
  <c r="E137" i="7"/>
  <c r="F137" i="7"/>
  <c r="H137" i="7"/>
  <c r="E138" i="7"/>
  <c r="F138" i="7"/>
  <c r="H138" i="7"/>
  <c r="E139" i="7"/>
  <c r="F139" i="7"/>
  <c r="H139" i="7"/>
  <c r="E140" i="7"/>
  <c r="F140" i="7"/>
  <c r="H140" i="7"/>
  <c r="E141" i="7"/>
  <c r="F141" i="7"/>
  <c r="H141" i="7"/>
  <c r="E142" i="7"/>
  <c r="F142" i="7"/>
  <c r="H142" i="7"/>
  <c r="F143" i="7"/>
  <c r="H143" i="7"/>
  <c r="F144" i="7"/>
  <c r="H144" i="7"/>
  <c r="E145" i="7"/>
  <c r="F145" i="7"/>
  <c r="H145" i="7"/>
  <c r="E146" i="7"/>
  <c r="F146" i="7"/>
  <c r="H146" i="7"/>
  <c r="E147" i="7"/>
  <c r="F147" i="7"/>
  <c r="H147" i="7"/>
  <c r="E148" i="7"/>
  <c r="E149" i="7"/>
  <c r="E150" i="7"/>
  <c r="F150" i="7"/>
  <c r="E151" i="7"/>
  <c r="E152" i="7"/>
  <c r="E153" i="7"/>
  <c r="F153" i="7"/>
  <c r="G153" i="7"/>
  <c r="H153" i="7" s="1"/>
  <c r="E154" i="7"/>
  <c r="F154" i="7"/>
  <c r="H154" i="7"/>
  <c r="E155" i="7"/>
  <c r="F155" i="7"/>
  <c r="H155" i="7"/>
  <c r="E156" i="7"/>
  <c r="F156" i="7"/>
  <c r="H156" i="7"/>
  <c r="D157" i="7"/>
  <c r="E157" i="7"/>
  <c r="G157" i="7"/>
  <c r="H157" i="7" s="1"/>
  <c r="E158" i="7"/>
  <c r="F158" i="7"/>
  <c r="H158" i="7"/>
  <c r="E159" i="7"/>
  <c r="F159" i="7"/>
  <c r="H159" i="7"/>
  <c r="E160" i="7"/>
  <c r="F160" i="7"/>
  <c r="H160" i="7"/>
  <c r="F161" i="7"/>
  <c r="H161" i="7"/>
  <c r="E162" i="7"/>
  <c r="F162" i="7"/>
  <c r="H162" i="7"/>
  <c r="E163" i="7"/>
  <c r="F163" i="7"/>
  <c r="H163" i="7"/>
  <c r="D164" i="7"/>
  <c r="F164" i="7" s="1"/>
  <c r="E164" i="7"/>
  <c r="G164" i="7"/>
  <c r="H164" i="7" s="1"/>
  <c r="E165" i="7"/>
  <c r="F165" i="7"/>
  <c r="H165" i="7"/>
  <c r="E166" i="7"/>
  <c r="F166" i="7"/>
  <c r="H166" i="7"/>
  <c r="F167" i="7"/>
  <c r="H167" i="7"/>
  <c r="D168" i="7"/>
  <c r="F168" i="7" s="1"/>
  <c r="E168" i="7"/>
  <c r="G168" i="7"/>
  <c r="H168" i="7" s="1"/>
  <c r="E169" i="7"/>
  <c r="F169" i="7"/>
  <c r="H169" i="7"/>
  <c r="E170" i="7"/>
  <c r="F170" i="7"/>
  <c r="H170" i="7"/>
  <c r="E171" i="7"/>
  <c r="F171" i="7"/>
  <c r="H171" i="7"/>
  <c r="E172" i="7"/>
  <c r="F172" i="7"/>
  <c r="H172" i="7"/>
  <c r="E173" i="7"/>
  <c r="F173" i="7"/>
  <c r="H173" i="7"/>
  <c r="E174" i="7"/>
  <c r="F174" i="7"/>
  <c r="H174" i="7"/>
  <c r="E175" i="7"/>
  <c r="F175" i="7"/>
  <c r="H175" i="7"/>
  <c r="E176" i="7"/>
  <c r="F176" i="7"/>
  <c r="H176" i="7"/>
  <c r="E177" i="7"/>
  <c r="F177" i="7"/>
  <c r="H177" i="7"/>
  <c r="D178" i="7"/>
  <c r="F178" i="7" s="1"/>
  <c r="H178" i="7"/>
  <c r="F179" i="7"/>
  <c r="H179" i="7"/>
  <c r="F180" i="7"/>
  <c r="H180" i="7"/>
  <c r="F181" i="7"/>
  <c r="H181" i="7"/>
  <c r="F182" i="7"/>
  <c r="H182" i="7"/>
  <c r="H183" i="7"/>
  <c r="D184" i="7"/>
  <c r="H184" i="7"/>
  <c r="F185" i="7"/>
  <c r="H185" i="7"/>
  <c r="F186" i="7"/>
  <c r="H186" i="7"/>
  <c r="F187" i="7"/>
  <c r="H187" i="7"/>
  <c r="F188" i="7"/>
  <c r="H188" i="7"/>
  <c r="F189" i="7"/>
  <c r="H189" i="7"/>
  <c r="H190" i="7"/>
  <c r="D191" i="7"/>
  <c r="D190" i="7" s="1"/>
  <c r="F190" i="7" s="1"/>
  <c r="H191" i="7"/>
  <c r="F192" i="7"/>
  <c r="H192" i="7"/>
  <c r="F193" i="7"/>
  <c r="H193" i="7"/>
  <c r="F194" i="7"/>
  <c r="H194" i="7"/>
  <c r="F195" i="7"/>
  <c r="H195" i="7"/>
  <c r="D196" i="7"/>
  <c r="F196" i="7" s="1"/>
  <c r="F197" i="7"/>
  <c r="H197" i="7"/>
  <c r="F198" i="7"/>
  <c r="H198" i="7"/>
  <c r="F199" i="7"/>
  <c r="H199" i="7"/>
  <c r="F200" i="7"/>
  <c r="H200" i="7"/>
  <c r="F201" i="7"/>
  <c r="F202" i="7"/>
  <c r="F203" i="7"/>
  <c r="G203" i="7"/>
  <c r="H203" i="7" s="1"/>
  <c r="F204" i="7"/>
  <c r="H204" i="7"/>
  <c r="F205" i="7"/>
  <c r="H205" i="7"/>
  <c r="F206" i="7"/>
  <c r="H206" i="7"/>
  <c r="D207" i="7"/>
  <c r="F207" i="7" s="1"/>
  <c r="E207" i="7"/>
  <c r="F208" i="7"/>
  <c r="E209" i="7"/>
  <c r="D210" i="7"/>
  <c r="F210" i="7" s="1"/>
  <c r="E210" i="7"/>
  <c r="E211" i="7"/>
  <c r="F211" i="7"/>
  <c r="G211" i="7"/>
  <c r="E212" i="7"/>
  <c r="F212" i="7"/>
  <c r="H212" i="7"/>
  <c r="E213" i="7"/>
  <c r="F213" i="7"/>
  <c r="H213" i="7"/>
  <c r="E214" i="7"/>
  <c r="F214" i="7"/>
  <c r="H214" i="7"/>
  <c r="E215" i="7"/>
  <c r="F215" i="7"/>
  <c r="G215" i="7"/>
  <c r="H215" i="7" s="1"/>
  <c r="E216" i="7"/>
  <c r="F216" i="7"/>
  <c r="H216" i="7"/>
  <c r="E217" i="7"/>
  <c r="F217" i="7"/>
  <c r="G217" i="7"/>
  <c r="E218" i="7"/>
  <c r="F218" i="7"/>
  <c r="H218" i="7"/>
  <c r="E219" i="7"/>
  <c r="F219" i="7"/>
  <c r="H219" i="7"/>
  <c r="E220" i="7"/>
  <c r="F220" i="7"/>
  <c r="E221" i="7"/>
  <c r="F221" i="7"/>
  <c r="H221" i="7"/>
  <c r="E222" i="7"/>
  <c r="F222" i="7"/>
  <c r="H222" i="7"/>
  <c r="F223" i="7"/>
  <c r="H223" i="7"/>
  <c r="F224" i="7"/>
  <c r="H224" i="7"/>
  <c r="F225" i="7"/>
  <c r="H225" i="7"/>
  <c r="E226" i="7"/>
  <c r="F226" i="7"/>
  <c r="E228" i="7"/>
  <c r="F228" i="7"/>
  <c r="H228" i="7"/>
  <c r="H226" i="7" s="1"/>
  <c r="G226" i="7" s="1"/>
  <c r="E233" i="7"/>
  <c r="H233" i="7"/>
  <c r="H234" i="7"/>
  <c r="E235" i="7"/>
  <c r="H235" i="7"/>
  <c r="D236" i="7"/>
  <c r="F236" i="7" s="1"/>
  <c r="E236" i="7"/>
  <c r="H236" i="7"/>
  <c r="E237" i="7"/>
  <c r="F237" i="7"/>
  <c r="H237" i="7"/>
  <c r="E238" i="7"/>
  <c r="F238" i="7"/>
  <c r="H238" i="7"/>
  <c r="E239" i="7"/>
  <c r="F239" i="7"/>
  <c r="H239" i="7"/>
  <c r="E240" i="7"/>
  <c r="F240" i="7"/>
  <c r="H240" i="7"/>
  <c r="E241" i="7"/>
  <c r="H241" i="7"/>
  <c r="H242" i="7"/>
  <c r="E243" i="7"/>
  <c r="H243" i="7"/>
  <c r="D244" i="7"/>
  <c r="F244" i="7" s="1"/>
  <c r="H244" i="7"/>
  <c r="E245" i="7"/>
  <c r="F245" i="7"/>
  <c r="H245" i="7"/>
  <c r="E246" i="7"/>
  <c r="F246" i="7"/>
  <c r="H246" i="7"/>
  <c r="E247" i="7"/>
  <c r="F247" i="7"/>
  <c r="H247" i="7"/>
  <c r="E248" i="7"/>
  <c r="F248" i="7"/>
  <c r="H248" i="7"/>
  <c r="E249" i="7"/>
  <c r="F249" i="7"/>
  <c r="H249" i="7"/>
  <c r="E250" i="7"/>
  <c r="F250" i="7"/>
  <c r="H250" i="7"/>
  <c r="E251" i="7"/>
  <c r="F251" i="7"/>
  <c r="H251" i="7"/>
  <c r="E252" i="7"/>
  <c r="F252" i="7"/>
  <c r="H252" i="7"/>
  <c r="F253" i="7"/>
  <c r="H253" i="7"/>
  <c r="E254" i="7"/>
  <c r="F254" i="7"/>
  <c r="H254" i="7"/>
  <c r="E255" i="7"/>
  <c r="F255" i="7"/>
  <c r="E256" i="7"/>
  <c r="F256" i="7"/>
  <c r="H256" i="7"/>
  <c r="E257" i="7"/>
  <c r="F257" i="7"/>
  <c r="H257" i="7"/>
  <c r="E258" i="7"/>
  <c r="F258" i="7"/>
  <c r="H258" i="7"/>
  <c r="E259" i="7"/>
  <c r="F259" i="7"/>
  <c r="H259" i="7"/>
  <c r="E260" i="7"/>
  <c r="F260" i="7"/>
  <c r="H260" i="7"/>
  <c r="E261" i="7"/>
  <c r="F261" i="7"/>
  <c r="H261" i="7"/>
  <c r="E262" i="7"/>
  <c r="F262" i="7"/>
  <c r="H262" i="7"/>
  <c r="E263" i="7"/>
  <c r="H263" i="7"/>
  <c r="F264" i="7"/>
  <c r="H264" i="7"/>
  <c r="H265" i="7"/>
  <c r="F266" i="7"/>
  <c r="E266" i="7"/>
  <c r="H266" i="7"/>
  <c r="E267" i="7"/>
  <c r="F267" i="7"/>
  <c r="H267" i="7"/>
  <c r="E268" i="7"/>
  <c r="F268" i="7"/>
  <c r="H268" i="7"/>
  <c r="E269" i="7"/>
  <c r="F269" i="7"/>
  <c r="H269" i="7"/>
  <c r="F270" i="7"/>
  <c r="H270" i="7"/>
  <c r="E271" i="7"/>
  <c r="F271" i="7"/>
  <c r="H271" i="7"/>
  <c r="E272" i="7"/>
  <c r="F272" i="7"/>
  <c r="H272" i="7"/>
  <c r="E273" i="7"/>
  <c r="F273" i="7"/>
  <c r="H273" i="7"/>
  <c r="E274" i="7"/>
  <c r="F274" i="7"/>
  <c r="H274" i="7"/>
  <c r="E275" i="7"/>
  <c r="F275" i="7"/>
  <c r="H275" i="7"/>
  <c r="E276" i="7"/>
  <c r="F276" i="7"/>
  <c r="H276" i="7"/>
  <c r="I276" i="7" s="1"/>
  <c r="J276" i="7" s="1"/>
  <c r="H277" i="7"/>
  <c r="I277" i="7" s="1"/>
  <c r="J277" i="7" s="1"/>
  <c r="E278" i="7"/>
  <c r="F278" i="7"/>
  <c r="E279" i="7"/>
  <c r="F279" i="7"/>
  <c r="H279" i="7"/>
  <c r="E280" i="7"/>
  <c r="F280" i="7"/>
  <c r="H280" i="7"/>
  <c r="E281" i="7"/>
  <c r="F281" i="7"/>
  <c r="H281" i="7"/>
  <c r="F282" i="7"/>
  <c r="F283" i="7"/>
  <c r="F284" i="7"/>
  <c r="F285" i="7"/>
  <c r="H283" i="7"/>
  <c r="H284" i="7"/>
  <c r="H285" i="7"/>
  <c r="H17" i="7" l="1"/>
  <c r="I18" i="7"/>
  <c r="J18" i="7" s="1"/>
  <c r="H21" i="7"/>
  <c r="H12" i="7"/>
  <c r="G10" i="7"/>
  <c r="E7" i="7"/>
  <c r="H211" i="7"/>
  <c r="G210" i="7"/>
  <c r="H220" i="7"/>
  <c r="F14" i="1"/>
  <c r="G8" i="1"/>
  <c r="G12" i="1"/>
  <c r="G11" i="1" s="1"/>
  <c r="H25" i="3"/>
  <c r="G25" i="3" s="1"/>
  <c r="G26" i="3"/>
  <c r="H152" i="7"/>
  <c r="H151" i="7" s="1"/>
  <c r="H210" i="7"/>
  <c r="G109" i="7"/>
  <c r="H109" i="7" s="1"/>
  <c r="J109" i="7" s="1"/>
  <c r="D183" i="7"/>
  <c r="F183" i="7" s="1"/>
  <c r="G202" i="7"/>
  <c r="H202" i="7" s="1"/>
  <c r="H115" i="7"/>
  <c r="D152" i="7"/>
  <c r="D151" i="7" s="1"/>
  <c r="F151" i="7" s="1"/>
  <c r="D243" i="7"/>
  <c r="F191" i="7"/>
  <c r="F184" i="7"/>
  <c r="F157" i="7"/>
  <c r="H217" i="7"/>
  <c r="D209" i="7"/>
  <c r="F209" i="7" s="1"/>
  <c r="D265" i="7"/>
  <c r="F7" i="7"/>
  <c r="D11" i="7"/>
  <c r="G152" i="7"/>
  <c r="G151" i="7" s="1"/>
  <c r="E282" i="7"/>
  <c r="E283" i="7"/>
  <c r="E284" i="7"/>
  <c r="E285" i="7"/>
  <c r="H11" i="7" l="1"/>
  <c r="I220" i="7"/>
  <c r="J220" i="7" s="1"/>
  <c r="G220" i="7"/>
  <c r="G209" i="7" s="1"/>
  <c r="G208" i="7" s="1"/>
  <c r="G207" i="7" s="1"/>
  <c r="H209" i="7"/>
  <c r="H208" i="7" s="1"/>
  <c r="D149" i="7"/>
  <c r="F149" i="7" s="1"/>
  <c r="G201" i="7"/>
  <c r="F152" i="7"/>
  <c r="G108" i="7"/>
  <c r="G107" i="7" s="1"/>
  <c r="G106" i="7" s="1"/>
  <c r="G47" i="7" s="1"/>
  <c r="D263" i="7"/>
  <c r="F263" i="7" s="1"/>
  <c r="F265" i="7"/>
  <c r="F243" i="7"/>
  <c r="D242" i="7"/>
  <c r="F11" i="7"/>
  <c r="D10" i="7"/>
  <c r="I209" i="7" l="1"/>
  <c r="J209" i="7" s="1"/>
  <c r="I208" i="7"/>
  <c r="J208" i="7" s="1"/>
  <c r="H207" i="7"/>
  <c r="H108" i="7"/>
  <c r="J108" i="7" s="1"/>
  <c r="G196" i="7"/>
  <c r="H196" i="7" s="1"/>
  <c r="H201" i="7"/>
  <c r="D9" i="7"/>
  <c r="F9" i="7" s="1"/>
  <c r="F10" i="7"/>
  <c r="G150" i="7"/>
  <c r="H10" i="7"/>
  <c r="G9" i="7"/>
  <c r="G8" i="7" s="1"/>
  <c r="G7" i="7" s="1"/>
  <c r="D241" i="7"/>
  <c r="F241" i="7" s="1"/>
  <c r="F242" i="7"/>
  <c r="H107" i="7"/>
  <c r="J107" i="7" s="1"/>
  <c r="G149" i="7" l="1"/>
  <c r="G148" i="7" s="1"/>
  <c r="I207" i="7"/>
  <c r="J207" i="7" s="1"/>
  <c r="H9" i="7"/>
  <c r="H8" i="7" s="1"/>
  <c r="H150" i="7"/>
  <c r="H149" i="7" s="1"/>
  <c r="M270" i="7" s="1"/>
  <c r="H47" i="7"/>
  <c r="I47" i="7" s="1"/>
  <c r="J47" i="7" s="1"/>
  <c r="H106" i="7"/>
  <c r="J106" i="7" s="1"/>
  <c r="H7" i="7" l="1"/>
  <c r="G6" i="7" l="1"/>
  <c r="I149" i="7"/>
  <c r="H148" i="7"/>
  <c r="H6" i="7" s="1"/>
  <c r="I6" i="7" l="1"/>
  <c r="J6" i="7"/>
  <c r="I148" i="7"/>
  <c r="J148" i="7" l="1"/>
  <c r="B20" i="5"/>
  <c r="B17" i="5"/>
  <c r="B15" i="5"/>
  <c r="B16" i="5"/>
  <c r="B22" i="5"/>
  <c r="B21" i="5"/>
  <c r="B14" i="5"/>
  <c r="B11" i="5" s="1"/>
  <c r="B10" i="5" l="1"/>
  <c r="C10" i="5" s="1"/>
  <c r="C11" i="5"/>
  <c r="F235" i="7"/>
  <c r="D234" i="7"/>
  <c r="D233" i="7" s="1"/>
  <c r="F234" i="7" l="1"/>
  <c r="D148" i="7"/>
  <c r="F148" i="7" s="1"/>
  <c r="F233" i="7"/>
  <c r="D6" i="7" l="1"/>
  <c r="F6" i="7" s="1"/>
</calcChain>
</file>

<file path=xl/sharedStrings.xml><?xml version="1.0" encoding="utf-8"?>
<sst xmlns="http://schemas.openxmlformats.org/spreadsheetml/2006/main" count="554" uniqueCount="241">
  <si>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</si>
  <si>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</si>
  <si>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</si>
  <si>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</si>
  <si>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</si>
  <si>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</si>
  <si>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</si>
  <si>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</si>
  <si>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</si>
  <si>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</si>
  <si>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</si>
  <si>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</si>
  <si>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</si>
  <si>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</si>
  <si>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</si>
  <si>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</si>
  <si>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</si>
  <si>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</si>
  <si>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</si>
  <si>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</si>
  <si>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</si>
  <si>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</si>
  <si>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</si>
  <si>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</si>
  <si>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</si>
  <si>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</si>
  <si>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</si>
  <si>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</si>
  <si>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</si>
  <si>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</si>
  <si>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</si>
  <si>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</si>
  <si>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</si>
  <si>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</si>
  <si>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</si>
  <si>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</si>
  <si>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</si>
  <si>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</si>
  <si>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</si>
  <si>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</si>
  <si>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</si>
  <si>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</si>
  <si>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</si>
  <si>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</si>
  <si>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</si>
  <si>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</si>
  <si>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EUR/KN*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</si>
  <si>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</si>
  <si>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</si>
  <si>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</si>
  <si>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</si>
  <si>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</si>
  <si>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Pomoći iz inozemstva i od subjekata unutar općeg proračuna</t>
  </si>
  <si>
    <t>Prihodi iz nadležnog proračuna i od HZZO-a temeljem ugovornih obveza</t>
  </si>
  <si>
    <t>FINANCIJSKI PLAN PRORAČUNSKOG KORISNIKA JEDINICE LOKALNE I PODRUČNE (REGIONALNE) SAMOUPRAVE 
ZA 2023. I PROJEKCIJA ZA 2024. I 2025. GODINU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</si>
  <si>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</si>
  <si>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</si>
  <si>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</si>
  <si>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</si>
  <si>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Program 1003</t>
  </si>
  <si>
    <t>MINIMALNI STANDARD U SREDNJEM ŠKOLSTVU I UČENIČKOM DOMU- MATERIJALNI I FINANCIJSKI RASHODI</t>
  </si>
  <si>
    <t>Aktivnost A100001</t>
  </si>
  <si>
    <t xml:space="preserve">Rashodi poslovanja 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</si>
  <si>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</si>
  <si>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</si>
  <si>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</si>
  <si>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</si>
  <si>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</si>
  <si>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</si>
  <si>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</si>
  <si>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Energija</t>
  </si>
  <si>
    <t>Sitni inventar i auto gume</t>
  </si>
  <si>
    <t>Službena, radna i zaštitna odjeća i obuća</t>
  </si>
  <si>
    <t>Rashodi za usluge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</si>
  <si>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</si>
  <si>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</si>
  <si>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</si>
  <si>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</si>
  <si>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</si>
  <si>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</si>
  <si>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</si>
  <si>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</si>
  <si>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</si>
  <si>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</si>
  <si>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</si>
  <si>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</si>
  <si>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naknade-provjera diploma</t>
  </si>
  <si>
    <t>Financijski  rashodi</t>
  </si>
  <si>
    <t>Ostali financijski rashodi</t>
  </si>
  <si>
    <t>Bankarske usluge i usluge platnog prometa</t>
  </si>
  <si>
    <t>Naknade građanima i kućanstvima na temelju osiguranja i druge naknade</t>
  </si>
  <si>
    <t>Ostale naknade građanima i kućanstvima iz proračuna</t>
  </si>
  <si>
    <t>Aktivnost A100002</t>
  </si>
  <si>
    <t>TEKUĆE INVESTICIJSKO ODRŽAVANJE- minimalni standard</t>
  </si>
  <si>
    <t>Materijal i dijelovi za tekuće i investicijsko održavanje</t>
  </si>
  <si>
    <t>Usluge tekućeg i investicijskog održavanja</t>
  </si>
  <si>
    <t>Program 1002</t>
  </si>
  <si>
    <t>4</t>
  </si>
  <si>
    <t>Program 1001</t>
  </si>
  <si>
    <t>POJAČANI STANDARD U ŠKOLSTVU</t>
  </si>
  <si>
    <t>Tekući projekt T100002</t>
  </si>
  <si>
    <t>ŽUPANIJSKA STRUČNA VIJEĆA</t>
  </si>
  <si>
    <t>Materijal i sirovine</t>
  </si>
  <si>
    <t>Sitan inventar i auto gume</t>
  </si>
  <si>
    <t>Tekući projekt T100003</t>
  </si>
  <si>
    <t>NATJECANJA</t>
  </si>
  <si>
    <t>Naknade za rad predstavničkih i izvršnih tijela, povjerenstva i slično</t>
  </si>
  <si>
    <t>Tekući projekt T100004</t>
  </si>
  <si>
    <t>OBLJETNICE ŠKOLA</t>
  </si>
  <si>
    <t>3</t>
  </si>
  <si>
    <t>32</t>
  </si>
  <si>
    <t>329</t>
  </si>
  <si>
    <t>3299</t>
  </si>
  <si>
    <t>Tekući projekt T100041</t>
  </si>
  <si>
    <t>E-TEHNIČAR</t>
  </si>
  <si>
    <t>Tekući projekt T100031</t>
  </si>
  <si>
    <t>PRSTEN POTPORE IV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</si>
  <si>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</si>
  <si>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</si>
  <si>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</si>
  <si>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</si>
  <si>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</si>
  <si>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Naknade za prijevoz, rad na terenu i odvojeni život</t>
  </si>
  <si>
    <t>KAPITALNO ULAGANJE</t>
  </si>
  <si>
    <t>Tekući projekt T100001</t>
  </si>
  <si>
    <t>OPREMA ŠKOLA</t>
  </si>
  <si>
    <t>Postrojenja i oprema</t>
  </si>
  <si>
    <t>Uredska oprema i namještaj</t>
  </si>
  <si>
    <t>Uređaji,strojevi i oprema za ostale namj.</t>
  </si>
  <si>
    <t>TEKUĆE I INVESTICIJSKO ODRŽAVNJE U ŠKOLSTVU</t>
  </si>
  <si>
    <t>TEKUĆE I INVESTICIJSKO ODRŽAVANJE U ŠKOLSTVU</t>
  </si>
  <si>
    <t>PROGRAMI SREDNJIH ŠKOLA IZVAN ŽUPANIJSKOG PRORAČUNA</t>
  </si>
  <si>
    <t>Uredski materijal</t>
  </si>
  <si>
    <t>Službena odjeća i obuća</t>
  </si>
  <si>
    <t>Članarine</t>
  </si>
  <si>
    <t>Pristojbe i naknade-nezap.invalida</t>
  </si>
  <si>
    <t>Troškovi sudskih postupaka</t>
  </si>
  <si>
    <t>Financijski rashodi</t>
  </si>
  <si>
    <t>Bankarske usluge i usluge platnog prom.</t>
  </si>
  <si>
    <t>Zatezne kamate</t>
  </si>
  <si>
    <t>ADMINISTRATIVNO, TEHNIČKO I STRUČNO OSOBLJE</t>
  </si>
  <si>
    <t>3113</t>
  </si>
  <si>
    <t>Plaće za prekovremeni rad</t>
  </si>
  <si>
    <t>Plaće za posebne uvjete rada</t>
  </si>
  <si>
    <t>Doprinosi za obvezno osiguranje u slučaju nezaposlenosti-tužbe</t>
  </si>
  <si>
    <t xml:space="preserve"> Tekući projekt T100001</t>
  </si>
  <si>
    <t>OBRAZOVANJE ODRASLIH</t>
  </si>
  <si>
    <t>Ostali nespomenuti rashodi poslov.</t>
  </si>
  <si>
    <t>Tekući projekt  T100003</t>
  </si>
  <si>
    <t>Sportska i glazbena oprema</t>
  </si>
  <si>
    <t>Tekući projekt T100009</t>
  </si>
  <si>
    <t>Knjige, umjetnička djela i ostale izložbene vrijednosti</t>
  </si>
  <si>
    <t>Knjige</t>
  </si>
  <si>
    <t>321</t>
  </si>
  <si>
    <t>3211</t>
  </si>
  <si>
    <t>3213</t>
  </si>
  <si>
    <t>Tekući projekt T100018</t>
  </si>
  <si>
    <t>PROGRAM ERASMUS</t>
  </si>
  <si>
    <t>322</t>
  </si>
  <si>
    <t>3221</t>
  </si>
  <si>
    <t>Tekući projekt T100019</t>
  </si>
  <si>
    <t>NABAVA UDŽBENIKA ZA UČENIKE</t>
  </si>
  <si>
    <t>37</t>
  </si>
  <si>
    <t>372</t>
  </si>
  <si>
    <t>3722</t>
  </si>
  <si>
    <t>Naknade građanima i kućanstvima u naravi</t>
  </si>
  <si>
    <t>42</t>
  </si>
  <si>
    <t>422</t>
  </si>
  <si>
    <t>4221</t>
  </si>
  <si>
    <t>Izvršenje 2021. EUR</t>
  </si>
  <si>
    <t>Plan 2022.  EUR</t>
  </si>
  <si>
    <t>DECENTRALIZIRANA SREDSTVA SŠ</t>
  </si>
  <si>
    <t>Pomoći</t>
  </si>
  <si>
    <t>4.2</t>
  </si>
  <si>
    <t>1.1</t>
  </si>
  <si>
    <t>1.1.</t>
  </si>
  <si>
    <t>PRSTEN POTPORE III</t>
  </si>
  <si>
    <t>5.T.</t>
  </si>
  <si>
    <t>31</t>
  </si>
  <si>
    <t>311</t>
  </si>
  <si>
    <t>3111</t>
  </si>
  <si>
    <t>Plaće za redovan ras</t>
  </si>
  <si>
    <r>
      <rPr>
        <b/>
        <i/>
        <sz val="10"/>
        <color rgb="FF000000"/>
        <rFont val="Arial"/>
        <family val="2"/>
        <charset val="238"/>
      </rPr>
      <t>Ministars.znanos.,obraz. i sporta</t>
    </r>
    <r>
      <rPr>
        <sz val="10"/>
        <color indexed="8"/>
        <rFont val="Arial"/>
        <family val="2"/>
        <charset val="238"/>
      </rPr>
      <t>- EFS-III</t>
    </r>
  </si>
  <si>
    <t>Tekući projekt T100047</t>
  </si>
  <si>
    <t>3.4.</t>
  </si>
  <si>
    <t>Vlastiti prihodi -SŠ</t>
  </si>
  <si>
    <t>3224</t>
  </si>
  <si>
    <t>Materijal i dijelovi za tekuće i inves. Održ.</t>
  </si>
  <si>
    <t>Prihodi za posebne namjene SŠ</t>
  </si>
  <si>
    <t>5.L.</t>
  </si>
  <si>
    <t>Pomoći SŠ</t>
  </si>
  <si>
    <t>Donacije SŠ</t>
  </si>
  <si>
    <t>Rashodi za nabavu proizvedene dugot. Imo.</t>
  </si>
  <si>
    <t>3232</t>
  </si>
  <si>
    <t>424</t>
  </si>
  <si>
    <t>4241</t>
  </si>
  <si>
    <t>Rashodi za nabavu proizv. dugot. Imo.</t>
  </si>
  <si>
    <t>Računala i računalna oprema</t>
  </si>
  <si>
    <t xml:space="preserve">ŠKOLSKI SPORTSKA DRUŠTVA </t>
  </si>
  <si>
    <t>Tekući projekt  T1000022</t>
  </si>
  <si>
    <t>42219</t>
  </si>
  <si>
    <t>Ostala uredska oprema</t>
  </si>
  <si>
    <t>Plan za 2023. EUR</t>
  </si>
  <si>
    <t>PRSTEN POTPORE V</t>
  </si>
  <si>
    <t>PRSTEN POTPORE VI</t>
  </si>
  <si>
    <r>
      <rPr>
        <b/>
        <i/>
        <sz val="10"/>
        <color rgb="FF000000"/>
        <rFont val="Arial"/>
        <family val="2"/>
        <charset val="238"/>
      </rPr>
      <t>Ministars.znanos.,obraz. i sporta</t>
    </r>
    <r>
      <rPr>
        <b/>
        <sz val="10"/>
        <color indexed="8"/>
        <rFont val="Arial"/>
        <family val="2"/>
        <charset val="238"/>
      </rPr>
      <t>- EFS-III</t>
    </r>
  </si>
  <si>
    <t>09 Obrazovanje</t>
  </si>
  <si>
    <t>092 Srednjoškolsko obrazovanje</t>
  </si>
  <si>
    <t>0921 Nižesrednjoškolsko obrazovanje</t>
  </si>
  <si>
    <t>Plan 2022. EUR</t>
  </si>
  <si>
    <t>097 Istraživanje i razvoj obrazovanja</t>
  </si>
  <si>
    <t>0970 Istraživanje i razvoj obrazovanja</t>
  </si>
  <si>
    <t>07 Zdravstvo</t>
  </si>
  <si>
    <t>0960 Dodatne usluge u obrazovanju</t>
  </si>
  <si>
    <t>076 Poslovi i usluge zdravstva koji nisu nigdje svrstani</t>
  </si>
  <si>
    <t>0760 Poslovi i usluge zdravstva koji nisu nigdje svrstani</t>
  </si>
  <si>
    <t>096 Dodatne usluge u obrazovanju</t>
  </si>
  <si>
    <t>Prihodi od prodaje proizvoda i robe te pruženih usluga</t>
  </si>
  <si>
    <t>Vlastiti izvori</t>
  </si>
  <si>
    <t>Prihodi od upravnih i administrativnih pristojbi, pristojbi po posebnim propisima i naknada</t>
  </si>
  <si>
    <t>6.4.</t>
  </si>
  <si>
    <t>Donacije</t>
  </si>
  <si>
    <t>Financijsku rashodi</t>
  </si>
  <si>
    <t xml:space="preserve">098 Usluge obrazovanja koje nisu nigdje svrstane </t>
  </si>
  <si>
    <t>4.M.</t>
  </si>
  <si>
    <t>Prihodi za posebne namjene</t>
  </si>
  <si>
    <t xml:space="preserve">0980 Usluge obrazovanja koje nisu nigdje svrstane </t>
  </si>
  <si>
    <t>3295</t>
  </si>
  <si>
    <t>Novčana naknada poslodavacazbog nezapošlavanja osoba s invaliditetom</t>
  </si>
  <si>
    <t>Ostale naknade geađanima i kućanstvima iz proračuna</t>
  </si>
  <si>
    <t>3721</t>
  </si>
  <si>
    <t>Naknade građanima i kućanstvima u novcu</t>
  </si>
  <si>
    <t>Izvršenje2021. EUR</t>
  </si>
  <si>
    <t xml:space="preserve">Plan 2022. </t>
  </si>
  <si>
    <t>Izvršenje EUR</t>
  </si>
  <si>
    <t>Ravnateljica:</t>
  </si>
  <si>
    <t>Vesna Brkljačić,prof.</t>
  </si>
  <si>
    <t>Predsjednica Školskog odbora:</t>
  </si>
  <si>
    <t>Jadranka Ćejić,prof.</t>
  </si>
  <si>
    <t>Tekući projekt T100054</t>
  </si>
  <si>
    <t>Tekući projekt T100055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</si>
</sst>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kn&quot;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b/>
      <sz val="10"/>
      <color indexed="8"/>
      <name val="Arial"/>
      <family val="2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E1E1FF"/>
      </patternFill>
    </fill>
    <fill>
      <patternFill patternType="solid">
        <fgColor rgb="FF92D050"/>
        <bgColor rgb="FFE1E1FF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E1E1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rgb="FFC1C1FF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96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7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6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1" fillId="0" borderId="3" xfId="0" applyFont="1" applyBorder="1" applyAlignment="1">
      <alignment wrapText="1"/>
    </xf>
    <xf numFmtId="0" fontId="22" fillId="5" borderId="3" xfId="1" applyFont="1" applyFill="1" applyBorder="1" applyAlignment="1">
      <alignment vertical="center" wrapText="1" readingOrder="1"/>
    </xf>
    <xf numFmtId="0" fontId="22" fillId="0" borderId="3" xfId="1" applyFont="1" applyBorder="1" applyAlignment="1">
      <alignment vertical="center" wrapText="1" readingOrder="1"/>
    </xf>
    <xf numFmtId="0" fontId="23" fillId="0" borderId="3" xfId="1" applyFont="1" applyBorder="1" applyAlignment="1">
      <alignment vertical="center" wrapText="1" readingOrder="1"/>
    </xf>
    <xf numFmtId="0" fontId="24" fillId="0" borderId="3" xfId="1" applyFont="1" applyBorder="1" applyAlignment="1">
      <alignment horizontal="left" vertical="center" wrapText="1" readingOrder="1"/>
    </xf>
    <xf numFmtId="0" fontId="25" fillId="0" borderId="3" xfId="1" applyFont="1" applyBorder="1" applyAlignment="1">
      <alignment horizontal="left" vertical="center" wrapText="1" readingOrder="1"/>
    </xf>
    <xf numFmtId="0" fontId="18" fillId="2" borderId="3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0" fontId="0" fillId="0" borderId="0" xfId="0" applyBorder="1"/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0" fillId="0" borderId="3" xfId="0" applyNumberFormat="1" applyBorder="1"/>
    <xf numFmtId="49" fontId="0" fillId="0" borderId="0" xfId="0" applyNumberFormat="1"/>
    <xf numFmtId="49" fontId="0" fillId="4" borderId="3" xfId="0" applyNumberFormat="1" applyFill="1" applyBorder="1" applyAlignment="1">
      <alignment horizontal="left"/>
    </xf>
    <xf numFmtId="49" fontId="6" fillId="0" borderId="3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49" fontId="21" fillId="0" borderId="3" xfId="0" applyNumberFormat="1" applyFont="1" applyBorder="1" applyAlignment="1">
      <alignment horizontal="center" wrapText="1"/>
    </xf>
    <xf numFmtId="49" fontId="22" fillId="5" borderId="3" xfId="1" applyNumberFormat="1" applyFont="1" applyFill="1" applyBorder="1" applyAlignment="1">
      <alignment horizontal="left" vertical="center" wrapText="1" readingOrder="1"/>
    </xf>
    <xf numFmtId="49" fontId="22" fillId="0" borderId="3" xfId="1" applyNumberFormat="1" applyFont="1" applyBorder="1" applyAlignment="1">
      <alignment horizontal="left" vertical="center" wrapText="1" readingOrder="1"/>
    </xf>
    <xf numFmtId="49" fontId="23" fillId="0" borderId="3" xfId="1" applyNumberFormat="1" applyFont="1" applyBorder="1" applyAlignment="1">
      <alignment horizontal="left" vertical="center" wrapText="1" readingOrder="1"/>
    </xf>
    <xf numFmtId="49" fontId="22" fillId="5" borderId="3" xfId="1" applyNumberFormat="1" applyFont="1" applyFill="1" applyBorder="1" applyAlignment="1">
      <alignment horizontal="center" vertical="center" wrapText="1" readingOrder="1"/>
    </xf>
    <xf numFmtId="49" fontId="22" fillId="0" borderId="3" xfId="1" applyNumberFormat="1" applyFont="1" applyBorder="1" applyAlignment="1">
      <alignment horizontal="center" vertical="center" wrapText="1" readingOrder="1"/>
    </xf>
    <xf numFmtId="49" fontId="23" fillId="0" borderId="3" xfId="1" applyNumberFormat="1" applyFont="1" applyBorder="1" applyAlignment="1">
      <alignment horizontal="center" vertical="center" wrapText="1" readingOrder="1"/>
    </xf>
    <xf numFmtId="49" fontId="24" fillId="0" borderId="3" xfId="1" applyNumberFormat="1" applyFont="1" applyBorder="1" applyAlignment="1">
      <alignment horizontal="center" vertical="center" wrapText="1"/>
    </xf>
    <xf numFmtId="49" fontId="25" fillId="0" borderId="3" xfId="1" applyNumberFormat="1" applyFont="1" applyBorder="1" applyAlignment="1">
      <alignment horizontal="center" vertical="center" wrapText="1"/>
    </xf>
    <xf numFmtId="49" fontId="20" fillId="0" borderId="3" xfId="1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left"/>
    </xf>
    <xf numFmtId="4" fontId="0" fillId="6" borderId="3" xfId="0" applyNumberFormat="1" applyFill="1" applyBorder="1"/>
    <xf numFmtId="4" fontId="3" fillId="6" borderId="3" xfId="0" applyNumberFormat="1" applyFont="1" applyFill="1" applyBorder="1" applyAlignment="1">
      <alignment horizontal="right"/>
    </xf>
    <xf numFmtId="0" fontId="0" fillId="6" borderId="0" xfId="0" applyFill="1"/>
    <xf numFmtId="49" fontId="20" fillId="8" borderId="3" xfId="1" applyNumberFormat="1" applyFont="1" applyFill="1" applyBorder="1" applyAlignment="1">
      <alignment horizontal="left" vertical="center" wrapText="1"/>
    </xf>
    <xf numFmtId="0" fontId="20" fillId="8" borderId="3" xfId="1" applyFont="1" applyFill="1" applyBorder="1" applyAlignment="1">
      <alignment horizontal="left" vertical="center" wrapText="1" readingOrder="1"/>
    </xf>
    <xf numFmtId="0" fontId="26" fillId="6" borderId="3" xfId="0" applyNumberFormat="1" applyFont="1" applyFill="1" applyBorder="1" applyAlignment="1" applyProtection="1">
      <alignment horizontal="left" vertical="center" wrapText="1"/>
    </xf>
    <xf numFmtId="4" fontId="0" fillId="9" borderId="3" xfId="0" applyNumberFormat="1" applyFill="1" applyBorder="1"/>
    <xf numFmtId="49" fontId="20" fillId="7" borderId="3" xfId="1" applyNumberFormat="1" applyFont="1" applyFill="1" applyBorder="1" applyAlignment="1">
      <alignment horizontal="center" vertical="center" wrapText="1"/>
    </xf>
    <xf numFmtId="0" fontId="27" fillId="7" borderId="3" xfId="1" applyFont="1" applyFill="1" applyBorder="1" applyAlignment="1">
      <alignment horizontal="left" vertical="center" wrapText="1" readingOrder="1"/>
    </xf>
    <xf numFmtId="49" fontId="20" fillId="10" borderId="3" xfId="1" applyNumberFormat="1" applyFont="1" applyFill="1" applyBorder="1" applyAlignment="1">
      <alignment horizontal="left" vertical="center" wrapText="1"/>
    </xf>
    <xf numFmtId="0" fontId="20" fillId="10" borderId="3" xfId="1" applyFont="1" applyFill="1" applyBorder="1" applyAlignment="1">
      <alignment horizontal="left" vertical="center" wrapText="1" readingOrder="1"/>
    </xf>
    <xf numFmtId="4" fontId="0" fillId="11" borderId="3" xfId="0" applyNumberFormat="1" applyFill="1" applyBorder="1"/>
    <xf numFmtId="4" fontId="3" fillId="11" borderId="3" xfId="0" applyNumberFormat="1" applyFont="1" applyFill="1" applyBorder="1" applyAlignment="1">
      <alignment horizontal="right"/>
    </xf>
    <xf numFmtId="49" fontId="20" fillId="7" borderId="3" xfId="1" applyNumberFormat="1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49" fontId="6" fillId="6" borderId="3" xfId="0" applyNumberFormat="1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left" vertical="center" wrapText="1"/>
    </xf>
    <xf numFmtId="0" fontId="26" fillId="6" borderId="3" xfId="0" applyFont="1" applyFill="1" applyBorder="1" applyAlignment="1">
      <alignment vertical="center" wrapText="1"/>
    </xf>
    <xf numFmtId="49" fontId="11" fillId="10" borderId="3" xfId="1" applyNumberFormat="1" applyFont="1" applyFill="1" applyBorder="1" applyAlignment="1">
      <alignment horizontal="left" vertical="center" wrapText="1"/>
    </xf>
    <xf numFmtId="0" fontId="20" fillId="7" borderId="3" xfId="1" applyFont="1" applyFill="1" applyBorder="1" applyAlignment="1">
      <alignment horizontal="left" vertical="center" wrapText="1" readingOrder="1"/>
    </xf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 applyProtection="1">
      <alignment horizontal="right" wrapText="1"/>
    </xf>
    <xf numFmtId="4" fontId="1" fillId="0" borderId="3" xfId="0" applyNumberFormat="1" applyFont="1" applyBorder="1"/>
    <xf numFmtId="4" fontId="1" fillId="11" borderId="3" xfId="0" applyNumberFormat="1" applyFont="1" applyFill="1" applyBorder="1"/>
    <xf numFmtId="4" fontId="6" fillId="11" borderId="3" xfId="0" applyNumberFormat="1" applyFont="1" applyFill="1" applyBorder="1" applyAlignment="1">
      <alignment horizontal="right"/>
    </xf>
    <xf numFmtId="4" fontId="1" fillId="6" borderId="3" xfId="0" applyNumberFormat="1" applyFont="1" applyFill="1" applyBorder="1"/>
    <xf numFmtId="4" fontId="6" fillId="6" borderId="3" xfId="0" applyNumberFormat="1" applyFont="1" applyFill="1" applyBorder="1" applyAlignment="1">
      <alignment horizontal="right"/>
    </xf>
    <xf numFmtId="4" fontId="0" fillId="0" borderId="3" xfId="0" applyNumberFormat="1" applyFont="1" applyBorder="1"/>
    <xf numFmtId="49" fontId="22" fillId="0" borderId="3" xfId="1" applyNumberFormat="1" applyFont="1" applyFill="1" applyBorder="1" applyAlignment="1">
      <alignment horizontal="center" vertical="center" wrapText="1" readingOrder="1"/>
    </xf>
    <xf numFmtId="0" fontId="22" fillId="0" borderId="3" xfId="1" applyFont="1" applyFill="1" applyBorder="1" applyAlignment="1">
      <alignment vertical="center" wrapText="1" readingOrder="1"/>
    </xf>
    <xf numFmtId="4" fontId="1" fillId="0" borderId="3" xfId="0" applyNumberFormat="1" applyFont="1" applyFill="1" applyBorder="1"/>
    <xf numFmtId="4" fontId="6" fillId="0" borderId="3" xfId="0" applyNumberFormat="1" applyFont="1" applyFill="1" applyBorder="1" applyAlignment="1">
      <alignment horizontal="right"/>
    </xf>
    <xf numFmtId="0" fontId="6" fillId="6" borderId="3" xfId="0" applyFont="1" applyFill="1" applyBorder="1" applyAlignment="1">
      <alignment horizontal="left" vertical="center" wrapText="1"/>
    </xf>
    <xf numFmtId="4" fontId="1" fillId="9" borderId="3" xfId="0" applyNumberFormat="1" applyFont="1" applyFill="1" applyBorder="1"/>
    <xf numFmtId="4" fontId="6" fillId="9" borderId="3" xfId="0" applyNumberFormat="1" applyFont="1" applyFill="1" applyBorder="1" applyAlignment="1">
      <alignment horizontal="right"/>
    </xf>
    <xf numFmtId="49" fontId="20" fillId="12" borderId="3" xfId="1" applyNumberFormat="1" applyFont="1" applyFill="1" applyBorder="1" applyAlignment="1">
      <alignment horizontal="left" vertical="center" wrapText="1"/>
    </xf>
    <xf numFmtId="0" fontId="20" fillId="12" borderId="3" xfId="1" applyFont="1" applyFill="1" applyBorder="1" applyAlignment="1">
      <alignment horizontal="left" vertical="center" wrapText="1" readingOrder="1"/>
    </xf>
    <xf numFmtId="4" fontId="1" fillId="13" borderId="3" xfId="0" applyNumberFormat="1" applyFont="1" applyFill="1" applyBorder="1"/>
    <xf numFmtId="4" fontId="6" fillId="13" borderId="3" xfId="0" applyNumberFormat="1" applyFont="1" applyFill="1" applyBorder="1" applyAlignment="1">
      <alignment horizontal="right"/>
    </xf>
    <xf numFmtId="49" fontId="24" fillId="10" borderId="3" xfId="1" applyNumberFormat="1" applyFont="1" applyFill="1" applyBorder="1" applyAlignment="1">
      <alignment horizontal="left" vertical="center" wrapText="1"/>
    </xf>
    <xf numFmtId="0" fontId="24" fillId="10" borderId="3" xfId="1" applyFont="1" applyFill="1" applyBorder="1" applyAlignment="1">
      <alignment horizontal="left" vertical="center" wrapText="1" readingOrder="1"/>
    </xf>
    <xf numFmtId="4" fontId="6" fillId="6" borderId="4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 applyProtection="1">
      <alignment horizontal="right" wrapText="1"/>
    </xf>
    <xf numFmtId="4" fontId="6" fillId="13" borderId="4" xfId="0" applyNumberFormat="1" applyFont="1" applyFill="1" applyBorder="1" applyAlignment="1">
      <alignment horizontal="right"/>
    </xf>
    <xf numFmtId="4" fontId="6" fillId="9" borderId="4" xfId="0" applyNumberFormat="1" applyFont="1" applyFill="1" applyBorder="1" applyAlignment="1">
      <alignment horizontal="right"/>
    </xf>
    <xf numFmtId="0" fontId="1" fillId="0" borderId="3" xfId="0" applyFont="1" applyBorder="1"/>
    <xf numFmtId="2" fontId="0" fillId="0" borderId="0" xfId="0" applyNumberFormat="1"/>
    <xf numFmtId="4" fontId="3" fillId="2" borderId="4" xfId="0" applyNumberFormat="1" applyFont="1" applyFill="1" applyBorder="1" applyAlignment="1">
      <alignment horizontal="right" wrapText="1"/>
    </xf>
    <xf numFmtId="0" fontId="28" fillId="0" borderId="3" xfId="0" applyFont="1" applyBorder="1" applyAlignment="1">
      <alignment horizontal="left" vertical="center" wrapText="1" readingOrder="1"/>
    </xf>
    <xf numFmtId="0" fontId="9" fillId="2" borderId="3" xfId="0" applyNumberFormat="1" applyFont="1" applyFill="1" applyBorder="1" applyAlignment="1" applyProtection="1">
      <alignment horizontal="left" vertical="center"/>
    </xf>
    <xf numFmtId="4" fontId="0" fillId="0" borderId="0" xfId="0" applyNumberFormat="1"/>
    <xf numFmtId="0" fontId="29" fillId="2" borderId="3" xfId="0" quotePrefix="1" applyFont="1" applyFill="1" applyBorder="1" applyAlignment="1">
      <alignment horizontal="left" vertical="center"/>
    </xf>
    <xf numFmtId="4" fontId="6" fillId="4" borderId="3" xfId="0" applyNumberFormat="1" applyFont="1" applyFill="1" applyBorder="1" applyAlignment="1" applyProtection="1">
      <alignment horizontal="center" vertical="center" wrapText="1"/>
    </xf>
    <xf numFmtId="4" fontId="6" fillId="4" borderId="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/>
    <xf numFmtId="3" fontId="6" fillId="2" borderId="3" xfId="0" applyNumberFormat="1" applyFont="1" applyFill="1" applyBorder="1" applyAlignment="1">
      <alignment horizontal="right"/>
    </xf>
    <xf numFmtId="0" fontId="30" fillId="0" borderId="3" xfId="0" applyFont="1" applyBorder="1" applyAlignment="1">
      <alignment horizontal="left" vertical="center" wrapText="1" readingOrder="1"/>
    </xf>
    <xf numFmtId="4" fontId="6" fillId="2" borderId="4" xfId="0" applyNumberFormat="1" applyFont="1" applyFill="1" applyBorder="1" applyAlignment="1">
      <alignment horizontal="right" wrapText="1"/>
    </xf>
    <xf numFmtId="3" fontId="6" fillId="2" borderId="3" xfId="0" applyNumberFormat="1" applyFont="1" applyFill="1" applyBorder="1" applyAlignment="1">
      <alignment horizontal="right" wrapText="1"/>
    </xf>
    <xf numFmtId="4" fontId="3" fillId="9" borderId="3" xfId="0" applyNumberFormat="1" applyFont="1" applyFill="1" applyBorder="1" applyAlignment="1">
      <alignment horizontal="right"/>
    </xf>
    <xf numFmtId="0" fontId="0" fillId="9" borderId="3" xfId="0" applyFill="1" applyBorder="1"/>
    <xf numFmtId="4" fontId="3" fillId="13" borderId="3" xfId="0" applyNumberFormat="1" applyFont="1" applyFill="1" applyBorder="1" applyAlignment="1">
      <alignment horizontal="right"/>
    </xf>
    <xf numFmtId="4" fontId="3" fillId="14" borderId="3" xfId="0" applyNumberFormat="1" applyFont="1" applyFill="1" applyBorder="1" applyAlignment="1">
      <alignment horizontal="right"/>
    </xf>
    <xf numFmtId="4" fontId="11" fillId="11" borderId="3" xfId="0" applyNumberFormat="1" applyFont="1" applyFill="1" applyBorder="1" applyAlignment="1">
      <alignment horizontal="right"/>
    </xf>
    <xf numFmtId="2" fontId="6" fillId="4" borderId="3" xfId="0" applyNumberFormat="1" applyFont="1" applyFill="1" applyBorder="1" applyAlignment="1" applyProtection="1">
      <alignment horizontal="center" vertical="center" wrapText="1"/>
    </xf>
    <xf numFmtId="4" fontId="3" fillId="15" borderId="3" xfId="0" applyNumberFormat="1" applyFont="1" applyFill="1" applyBorder="1" applyAlignment="1">
      <alignment horizontal="right"/>
    </xf>
    <xf numFmtId="0" fontId="0" fillId="15" borderId="3" xfId="0" applyFont="1" applyFill="1" applyBorder="1"/>
    <xf numFmtId="4" fontId="3" fillId="2" borderId="3" xfId="0" applyNumberFormat="1" applyFont="1" applyFill="1" applyBorder="1" applyAlignment="1">
      <alignment horizontal="right" wrapText="1"/>
    </xf>
    <xf numFmtId="4" fontId="6" fillId="2" borderId="4" xfId="0" applyNumberFormat="1" applyFont="1" applyFill="1" applyBorder="1" applyAlignment="1" applyProtection="1">
      <alignment horizontal="center" vertical="center" wrapText="1"/>
    </xf>
    <xf numFmtId="4" fontId="3" fillId="2" borderId="4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 applyProtection="1">
      <alignment horizontal="center" wrapText="1"/>
    </xf>
    <xf numFmtId="2" fontId="0" fillId="0" borderId="3" xfId="0" applyNumberFormat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 applyProtection="1">
      <alignment horizontal="right" wrapText="1"/>
    </xf>
    <xf numFmtId="165" fontId="11" fillId="2" borderId="3" xfId="0" applyNumberFormat="1" applyFont="1" applyFill="1" applyBorder="1" applyAlignment="1" applyProtection="1">
      <alignment horizontal="right" vertical="center" wrapText="1"/>
    </xf>
    <xf numFmtId="4" fontId="28" fillId="2" borderId="4" xfId="0" applyNumberFormat="1" applyFont="1" applyFill="1" applyBorder="1" applyAlignment="1">
      <alignment horizontal="right" wrapText="1"/>
    </xf>
    <xf numFmtId="0" fontId="0" fillId="2" borderId="0" xfId="0" applyFill="1"/>
    <xf numFmtId="4" fontId="0" fillId="2" borderId="0" xfId="0" applyNumberFormat="1" applyFill="1"/>
    <xf numFmtId="0" fontId="6" fillId="0" borderId="0" xfId="0" applyNumberFormat="1" applyFont="1" applyFill="1" applyBorder="1" applyAlignment="1" applyProtection="1">
      <alignment horizontal="center" vertical="center" wrapText="1"/>
    </xf>
    <xf numFmtId="165" fontId="6" fillId="4" borderId="3" xfId="0" applyNumberFormat="1" applyFont="1" applyFill="1" applyBorder="1" applyAlignment="1" applyProtection="1">
      <alignment horizontal="center" vertical="center" wrapText="1"/>
    </xf>
    <xf numFmtId="0" fontId="20" fillId="6" borderId="3" xfId="0" applyFont="1" applyFill="1" applyBorder="1" applyAlignment="1">
      <alignment horizontal="left" vertical="center" wrapText="1"/>
    </xf>
    <xf numFmtId="49" fontId="11" fillId="7" borderId="3" xfId="1" applyNumberFormat="1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8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 indent="1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18" fillId="2" borderId="0" xfId="0" applyNumberFormat="1" applyFont="1" applyFill="1" applyBorder="1" applyAlignment="1" applyProtection="1">
      <alignment horizontal="center" vertical="center" wrapText="1"/>
    </xf>
  </cellXfs>
  <cellStyles count="2">
    <cellStyle name="Normal" xfId="1" xr:uid="{D9680963-F4C2-48F3-A9FE-1A5E89BFD2D3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opLeftCell="A13" workbookViewId="0">
      <selection activeCell="H41" sqref="H41:I41"/>
    </sheetView>
  </sheetViews>
  <sheetFormatPr defaultRowHeight="15" x14ac:dyDescent="0.25"/>
  <cols>
    <col min="5" max="12" width="25.28515625" customWidth="1"/>
  </cols>
  <sheetData>
    <row r="1" spans="1:12" ht="42" customHeight="1" x14ac:dyDescent="0.25">
      <c r="A1" s="167" t="s">
        <v>54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18" customHeight="1" x14ac:dyDescent="0.25">
      <c r="A2" s="5"/>
      <c r="B2" s="5"/>
      <c r="C2" s="5"/>
      <c r="D2" s="5"/>
      <c r="E2" s="5"/>
      <c r="F2" s="5"/>
      <c r="G2" s="30"/>
      <c r="H2" s="5"/>
      <c r="I2" s="30"/>
      <c r="J2" s="5"/>
      <c r="K2" s="5"/>
      <c r="L2" s="5"/>
    </row>
    <row r="3" spans="1:12" ht="15.75" x14ac:dyDescent="0.25">
      <c r="A3" s="167" t="s">
        <v>33</v>
      </c>
      <c r="B3" s="167"/>
      <c r="C3" s="167"/>
      <c r="D3" s="167"/>
      <c r="E3" s="167"/>
      <c r="F3" s="167"/>
      <c r="G3" s="167"/>
      <c r="H3" s="167"/>
      <c r="I3" s="167"/>
      <c r="J3" s="167"/>
      <c r="K3" s="184"/>
      <c r="L3" s="184"/>
    </row>
    <row r="4" spans="1:12" ht="18" x14ac:dyDescent="0.25">
      <c r="A4" s="5"/>
      <c r="B4" s="5"/>
      <c r="C4" s="5"/>
      <c r="D4" s="5"/>
      <c r="E4" s="5"/>
      <c r="F4" s="5"/>
      <c r="G4" s="30"/>
      <c r="H4" s="5"/>
      <c r="I4" s="30"/>
      <c r="J4" s="5"/>
      <c r="K4" s="6"/>
      <c r="L4" s="6"/>
    </row>
    <row r="5" spans="1:12" ht="18" customHeight="1" x14ac:dyDescent="0.25">
      <c r="A5" s="167" t="s">
        <v>41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</row>
    <row r="6" spans="1:12" ht="18" x14ac:dyDescent="0.25">
      <c r="A6" s="1"/>
      <c r="B6" s="2"/>
      <c r="C6" s="2"/>
      <c r="D6" s="2"/>
      <c r="E6" s="7"/>
      <c r="F6" s="8"/>
      <c r="G6" s="8"/>
      <c r="H6" s="8"/>
      <c r="I6" s="8"/>
      <c r="J6" s="8"/>
      <c r="K6" s="8"/>
      <c r="L6" s="45" t="s">
        <v>46</v>
      </c>
    </row>
    <row r="7" spans="1:12" ht="25.5" x14ac:dyDescent="0.25">
      <c r="A7" s="34"/>
      <c r="B7" s="35"/>
      <c r="C7" s="35"/>
      <c r="D7" s="36"/>
      <c r="E7" s="37"/>
      <c r="F7" s="4" t="s">
        <v>43</v>
      </c>
      <c r="G7" s="4" t="s">
        <v>234</v>
      </c>
      <c r="H7" s="4" t="s">
        <v>44</v>
      </c>
      <c r="I7" s="4" t="s">
        <v>209</v>
      </c>
      <c r="J7" s="4" t="s">
        <v>49</v>
      </c>
      <c r="K7" s="4" t="s">
        <v>50</v>
      </c>
      <c r="L7" s="4" t="s">
        <v>51</v>
      </c>
    </row>
    <row r="8" spans="1:12" x14ac:dyDescent="0.25">
      <c r="A8" s="185" t="s">
        <v>0</v>
      </c>
      <c r="B8" s="181"/>
      <c r="C8" s="181"/>
      <c r="D8" s="181"/>
      <c r="E8" s="186"/>
      <c r="F8" s="151">
        <f>F9+F10</f>
        <v>7712495.2800000003</v>
      </c>
      <c r="G8" s="151">
        <f>F8/7.5345</f>
        <v>1023624.0334461477</v>
      </c>
      <c r="H8" s="151">
        <f>H9+H10</f>
        <v>5391506</v>
      </c>
      <c r="I8" s="151">
        <f>H8/7.5345</f>
        <v>715575.81790430681</v>
      </c>
      <c r="J8" s="151">
        <f>J9+J10</f>
        <v>1033434.69</v>
      </c>
      <c r="K8" s="151">
        <v>1033434.69</v>
      </c>
      <c r="L8" s="151">
        <v>1033434.69</v>
      </c>
    </row>
    <row r="9" spans="1:12" x14ac:dyDescent="0.25">
      <c r="A9" s="177" t="s">
        <v>1</v>
      </c>
      <c r="B9" s="170"/>
      <c r="C9" s="170"/>
      <c r="D9" s="170"/>
      <c r="E9" s="183"/>
      <c r="F9" s="110">
        <v>7712495.2800000003</v>
      </c>
      <c r="G9" s="110">
        <f>F9/7.5345</f>
        <v>1023624.0334461477</v>
      </c>
      <c r="H9" s="110">
        <v>5391506</v>
      </c>
      <c r="I9" s="151">
        <f>H9/7.5345</f>
        <v>715575.81790430681</v>
      </c>
      <c r="J9" s="110">
        <v>1033434.69</v>
      </c>
      <c r="K9" s="110">
        <v>1033434.69</v>
      </c>
      <c r="L9" s="110">
        <v>1033434.69</v>
      </c>
    </row>
    <row r="10" spans="1:12" x14ac:dyDescent="0.25">
      <c r="A10" s="187" t="s">
        <v>2</v>
      </c>
      <c r="B10" s="183"/>
      <c r="C10" s="183"/>
      <c r="D10" s="183"/>
      <c r="E10" s="183"/>
      <c r="F10" s="110">
        <v>0</v>
      </c>
      <c r="G10" s="110">
        <f>F10/7.5345</f>
        <v>0</v>
      </c>
      <c r="H10" s="110">
        <v>0</v>
      </c>
      <c r="I10" s="39">
        <v>0</v>
      </c>
      <c r="J10" s="110">
        <v>0</v>
      </c>
      <c r="K10" s="110">
        <v>0</v>
      </c>
      <c r="L10" s="110">
        <v>0</v>
      </c>
    </row>
    <row r="11" spans="1:12" x14ac:dyDescent="0.25">
      <c r="A11" s="46" t="s">
        <v>3</v>
      </c>
      <c r="B11" s="47"/>
      <c r="C11" s="47"/>
      <c r="D11" s="47"/>
      <c r="E11" s="47"/>
      <c r="F11" s="151">
        <f>F12+F13</f>
        <v>7786121.1299999999</v>
      </c>
      <c r="G11" s="151">
        <f>(G12+G13)</f>
        <v>1033396.0780410114</v>
      </c>
      <c r="H11" s="151">
        <f>H12+H13</f>
        <v>5426506.0099999998</v>
      </c>
      <c r="I11" s="38">
        <f>H11/7.5345</f>
        <v>720221.11752604682</v>
      </c>
      <c r="J11" s="151">
        <f>J12+J13</f>
        <v>1033434.69</v>
      </c>
      <c r="K11" s="151">
        <v>1033434.69</v>
      </c>
      <c r="L11" s="151">
        <v>1033434.69</v>
      </c>
    </row>
    <row r="12" spans="1:12" x14ac:dyDescent="0.25">
      <c r="A12" s="169" t="s">
        <v>4</v>
      </c>
      <c r="B12" s="170"/>
      <c r="C12" s="170"/>
      <c r="D12" s="170"/>
      <c r="E12" s="170"/>
      <c r="F12" s="110">
        <v>7725333.3700000001</v>
      </c>
      <c r="G12" s="110">
        <f>' Račun prihoda i rashoda'!F26</f>
        <v>1025328.155816577</v>
      </c>
      <c r="H12" s="110">
        <v>5413506</v>
      </c>
      <c r="I12" s="39">
        <f>H12/7.5345</f>
        <v>718495.71968942857</v>
      </c>
      <c r="J12" s="110">
        <v>1029718.45</v>
      </c>
      <c r="K12" s="110">
        <v>1029718.45</v>
      </c>
      <c r="L12" s="153">
        <v>1029718.45</v>
      </c>
    </row>
    <row r="13" spans="1:12" x14ac:dyDescent="0.25">
      <c r="A13" s="182" t="s">
        <v>5</v>
      </c>
      <c r="B13" s="183"/>
      <c r="C13" s="183"/>
      <c r="D13" s="183"/>
      <c r="E13" s="183"/>
      <c r="F13" s="152">
        <v>60787.76</v>
      </c>
      <c r="G13" s="152">
        <f>' Račun prihoda i rashoda'!F42</f>
        <v>8067.9222244342691</v>
      </c>
      <c r="H13" s="152">
        <v>13000.01</v>
      </c>
      <c r="I13" s="40">
        <f>H13/7.5345</f>
        <v>1725.3978366182228</v>
      </c>
      <c r="J13" s="152">
        <v>3716.24</v>
      </c>
      <c r="K13" s="152">
        <v>3716.24</v>
      </c>
      <c r="L13" s="153">
        <v>3716.24</v>
      </c>
    </row>
    <row r="14" spans="1:12" x14ac:dyDescent="0.25">
      <c r="A14" s="180" t="s">
        <v>6</v>
      </c>
      <c r="B14" s="181"/>
      <c r="C14" s="181"/>
      <c r="D14" s="181"/>
      <c r="E14" s="181"/>
      <c r="F14" s="151">
        <f>F8-F11</f>
        <v>-73625.849999999627</v>
      </c>
      <c r="G14" s="151">
        <v>-9771.83</v>
      </c>
      <c r="H14" s="151">
        <f>H8-H11</f>
        <v>-35000.009999999776</v>
      </c>
      <c r="I14" s="38">
        <f>I8-I11</f>
        <v>-4645.2996217400068</v>
      </c>
      <c r="J14" s="41">
        <v>0</v>
      </c>
      <c r="K14" s="154">
        <v>0</v>
      </c>
      <c r="L14" s="154">
        <v>0</v>
      </c>
    </row>
    <row r="15" spans="1:12" ht="18" x14ac:dyDescent="0.25">
      <c r="A15" s="5"/>
      <c r="B15" s="9"/>
      <c r="C15" s="9"/>
      <c r="D15" s="9"/>
      <c r="E15" s="9"/>
      <c r="F15" s="9"/>
      <c r="G15" s="28"/>
      <c r="H15" s="9"/>
      <c r="I15" s="28"/>
      <c r="J15" s="3"/>
      <c r="K15" s="3"/>
      <c r="L15" s="3"/>
    </row>
    <row r="16" spans="1:12" ht="18" customHeight="1" x14ac:dyDescent="0.25">
      <c r="A16" s="167" t="s">
        <v>42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</row>
    <row r="17" spans="1:12" ht="18" x14ac:dyDescent="0.25">
      <c r="A17" s="30"/>
      <c r="B17" s="28"/>
      <c r="C17" s="28"/>
      <c r="D17" s="28"/>
      <c r="E17" s="28"/>
      <c r="F17" s="28"/>
      <c r="G17" s="28"/>
      <c r="H17" s="28"/>
      <c r="I17" s="28"/>
      <c r="J17" s="29"/>
      <c r="K17" s="29"/>
      <c r="L17" s="29"/>
    </row>
    <row r="18" spans="1:12" ht="25.5" x14ac:dyDescent="0.25">
      <c r="A18" s="34"/>
      <c r="B18" s="35"/>
      <c r="C18" s="35"/>
      <c r="D18" s="36"/>
      <c r="E18" s="37"/>
      <c r="F18" s="4" t="s">
        <v>12</v>
      </c>
      <c r="G18" s="4"/>
      <c r="H18" s="4" t="s">
        <v>13</v>
      </c>
      <c r="I18" s="4"/>
      <c r="J18" s="4" t="s">
        <v>49</v>
      </c>
      <c r="K18" s="4" t="s">
        <v>50</v>
      </c>
      <c r="L18" s="4" t="s">
        <v>51</v>
      </c>
    </row>
    <row r="19" spans="1:12" ht="15.75" customHeight="1" x14ac:dyDescent="0.25">
      <c r="A19" s="177" t="s">
        <v>8</v>
      </c>
      <c r="B19" s="178"/>
      <c r="C19" s="178"/>
      <c r="D19" s="178"/>
      <c r="E19" s="179"/>
      <c r="F19" s="40"/>
      <c r="G19" s="40"/>
      <c r="H19" s="40"/>
      <c r="I19" s="40"/>
      <c r="J19" s="40"/>
      <c r="K19" s="40"/>
      <c r="L19" s="40"/>
    </row>
    <row r="20" spans="1:12" x14ac:dyDescent="0.25">
      <c r="A20" s="177" t="s">
        <v>9</v>
      </c>
      <c r="B20" s="170"/>
      <c r="C20" s="170"/>
      <c r="D20" s="170"/>
      <c r="E20" s="170"/>
      <c r="F20" s="40"/>
      <c r="G20" s="40"/>
      <c r="H20" s="40"/>
      <c r="I20" s="40"/>
      <c r="J20" s="40"/>
      <c r="K20" s="40"/>
      <c r="L20" s="40"/>
    </row>
    <row r="21" spans="1:12" x14ac:dyDescent="0.25">
      <c r="A21" s="180" t="s">
        <v>10</v>
      </c>
      <c r="B21" s="181"/>
      <c r="C21" s="181"/>
      <c r="D21" s="181"/>
      <c r="E21" s="181"/>
      <c r="F21" s="38">
        <v>0</v>
      </c>
      <c r="G21" s="38"/>
      <c r="H21" s="38">
        <v>0</v>
      </c>
      <c r="I21" s="38"/>
      <c r="J21" s="38">
        <v>0</v>
      </c>
      <c r="K21" s="38">
        <v>0</v>
      </c>
      <c r="L21" s="38">
        <v>0</v>
      </c>
    </row>
    <row r="22" spans="1:12" ht="18" x14ac:dyDescent="0.25">
      <c r="A22" s="27"/>
      <c r="B22" s="28"/>
      <c r="C22" s="28"/>
      <c r="D22" s="28"/>
      <c r="E22" s="28"/>
      <c r="F22" s="28"/>
      <c r="G22" s="28"/>
      <c r="H22" s="28"/>
      <c r="I22" s="28"/>
      <c r="J22" s="29"/>
      <c r="K22" s="29"/>
      <c r="L22" s="29"/>
    </row>
    <row r="23" spans="1:12" ht="18" customHeight="1" x14ac:dyDescent="0.25">
      <c r="A23" s="167" t="s">
        <v>56</v>
      </c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</row>
    <row r="24" spans="1:12" ht="18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9"/>
      <c r="K24" s="29"/>
      <c r="L24" s="29"/>
    </row>
    <row r="25" spans="1:12" ht="25.5" x14ac:dyDescent="0.25">
      <c r="A25" s="34"/>
      <c r="B25" s="35"/>
      <c r="C25" s="35"/>
      <c r="D25" s="36"/>
      <c r="E25" s="37"/>
      <c r="F25" s="4" t="s">
        <v>12</v>
      </c>
      <c r="G25" s="4" t="s">
        <v>234</v>
      </c>
      <c r="H25" s="4" t="s">
        <v>13</v>
      </c>
      <c r="I25" s="4"/>
      <c r="J25" s="4" t="s">
        <v>49</v>
      </c>
      <c r="K25" s="4" t="s">
        <v>50</v>
      </c>
      <c r="L25" s="4" t="s">
        <v>51</v>
      </c>
    </row>
    <row r="26" spans="1:12" x14ac:dyDescent="0.25">
      <c r="A26" s="171" t="s">
        <v>45</v>
      </c>
      <c r="B26" s="172"/>
      <c r="C26" s="172"/>
      <c r="D26" s="172"/>
      <c r="E26" s="173"/>
      <c r="F26" s="42"/>
      <c r="G26" s="42"/>
      <c r="H26" s="42"/>
      <c r="I26" s="42"/>
      <c r="J26" s="42"/>
      <c r="K26" s="42"/>
      <c r="L26" s="43"/>
    </row>
    <row r="27" spans="1:12" ht="30" customHeight="1" x14ac:dyDescent="0.25">
      <c r="A27" s="174" t="s">
        <v>7</v>
      </c>
      <c r="B27" s="175"/>
      <c r="C27" s="175"/>
      <c r="D27" s="175"/>
      <c r="E27" s="176"/>
      <c r="F27" s="44"/>
      <c r="G27" s="44"/>
      <c r="H27" s="44"/>
      <c r="I27" s="44"/>
      <c r="J27" s="44"/>
      <c r="K27" s="44"/>
      <c r="L27" s="41"/>
    </row>
    <row r="30" spans="1:12" x14ac:dyDescent="0.25">
      <c r="A30" s="169" t="s">
        <v>11</v>
      </c>
      <c r="B30" s="170"/>
      <c r="C30" s="170"/>
      <c r="D30" s="170"/>
      <c r="E30" s="170"/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</row>
    <row r="31" spans="1:12" ht="11.25" customHeight="1" x14ac:dyDescent="0.25">
      <c r="A31" s="22"/>
      <c r="B31" s="23"/>
      <c r="C31" s="23"/>
      <c r="D31" s="23"/>
      <c r="E31" s="23"/>
      <c r="F31" s="24"/>
      <c r="G31" s="24"/>
      <c r="H31" s="24"/>
      <c r="I31" s="24"/>
      <c r="J31" s="24"/>
      <c r="K31" s="24"/>
      <c r="L31" s="24"/>
    </row>
    <row r="32" spans="1:12" ht="29.25" customHeight="1" x14ac:dyDescent="0.25">
      <c r="A32" s="165" t="s">
        <v>57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</row>
    <row r="33" spans="1:12" ht="8.25" customHeight="1" x14ac:dyDescent="0.25"/>
    <row r="34" spans="1:12" x14ac:dyDescent="0.25">
      <c r="A34" s="165" t="s">
        <v>47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</row>
    <row r="35" spans="1:12" ht="8.25" customHeight="1" x14ac:dyDescent="0.25"/>
    <row r="36" spans="1:12" ht="29.25" customHeight="1" x14ac:dyDescent="0.25">
      <c r="A36" s="165" t="s">
        <v>48</v>
      </c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</row>
    <row r="40" spans="1:12" x14ac:dyDescent="0.25">
      <c r="C40" s="164" t="s">
        <v>235</v>
      </c>
      <c r="D40" s="164"/>
      <c r="E40" s="164"/>
      <c r="H40" s="164" t="s">
        <v>237</v>
      </c>
      <c r="I40" s="164"/>
    </row>
    <row r="41" spans="1:12" x14ac:dyDescent="0.25">
      <c r="C41" s="164" t="s">
        <v>236</v>
      </c>
      <c r="D41" s="164"/>
      <c r="E41" s="164"/>
      <c r="H41" s="164" t="s">
        <v>238</v>
      </c>
      <c r="I41" s="164"/>
    </row>
  </sheetData>
  <mergeCells count="24">
    <mergeCell ref="A12:E12"/>
    <mergeCell ref="A5:L5"/>
    <mergeCell ref="A16:L16"/>
    <mergeCell ref="A1:L1"/>
    <mergeCell ref="A3:L3"/>
    <mergeCell ref="A8:E8"/>
    <mergeCell ref="A9:E9"/>
    <mergeCell ref="A10:E10"/>
    <mergeCell ref="A19:E19"/>
    <mergeCell ref="A20:E20"/>
    <mergeCell ref="A21:E21"/>
    <mergeCell ref="A13:E13"/>
    <mergeCell ref="A14:E14"/>
    <mergeCell ref="A23:L23"/>
    <mergeCell ref="A32:L32"/>
    <mergeCell ref="A30:E30"/>
    <mergeCell ref="A34:L34"/>
    <mergeCell ref="A26:E26"/>
    <mergeCell ref="A27:E27"/>
    <mergeCell ref="C41:E41"/>
    <mergeCell ref="C40:E40"/>
    <mergeCell ref="H40:I40"/>
    <mergeCell ref="H41:I41"/>
    <mergeCell ref="A36:L36"/>
  </mergeCell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5"/>
  <sheetViews>
    <sheetView tabSelected="1" workbookViewId="0">
      <selection activeCell="Q22" sqref="Q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11" width="25.28515625" customWidth="1"/>
    <col min="17" max="17" width="16.7109375" customWidth="1"/>
    <col min="19" max="19" width="11.85546875" customWidth="1"/>
  </cols>
  <sheetData>
    <row r="1" spans="1:11" ht="42" customHeight="1" x14ac:dyDescent="0.25">
      <c r="A1" s="167" t="s">
        <v>54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18" customHeight="1" x14ac:dyDescent="0.25">
      <c r="A2" s="5"/>
      <c r="B2" s="5"/>
      <c r="C2" s="5"/>
      <c r="D2" s="5"/>
      <c r="E2" s="5"/>
      <c r="F2" s="30"/>
      <c r="G2" s="30"/>
      <c r="H2" s="5"/>
      <c r="I2" s="5"/>
      <c r="J2" s="5"/>
      <c r="K2" s="5"/>
    </row>
    <row r="3" spans="1:11" ht="15.75" x14ac:dyDescent="0.25">
      <c r="A3" s="167" t="s">
        <v>33</v>
      </c>
      <c r="B3" s="167"/>
      <c r="C3" s="167"/>
      <c r="D3" s="167"/>
      <c r="E3" s="167"/>
      <c r="F3" s="167"/>
      <c r="G3" s="167"/>
      <c r="H3" s="167"/>
      <c r="I3" s="167"/>
      <c r="J3" s="184"/>
      <c r="K3" s="184"/>
    </row>
    <row r="4" spans="1:11" ht="18" x14ac:dyDescent="0.25">
      <c r="A4" s="5"/>
      <c r="B4" s="5"/>
      <c r="C4" s="5"/>
      <c r="D4" s="5"/>
      <c r="E4" s="5"/>
      <c r="F4" s="30"/>
      <c r="G4" s="30"/>
      <c r="H4" s="5"/>
      <c r="I4" s="5"/>
      <c r="J4" s="6"/>
      <c r="K4" s="6"/>
    </row>
    <row r="5" spans="1:11" ht="18" customHeight="1" x14ac:dyDescent="0.25">
      <c r="A5" s="167" t="s">
        <v>15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</row>
    <row r="6" spans="1:11" ht="18" x14ac:dyDescent="0.25">
      <c r="A6" s="5"/>
      <c r="B6" s="5"/>
      <c r="C6" s="5"/>
      <c r="D6" s="5"/>
      <c r="E6" s="5"/>
      <c r="F6" s="30"/>
      <c r="G6" s="30"/>
      <c r="H6" s="5"/>
      <c r="I6" s="5"/>
      <c r="J6" s="6"/>
      <c r="K6" s="6"/>
    </row>
    <row r="7" spans="1:11" ht="15.75" x14ac:dyDescent="0.25">
      <c r="A7" s="167" t="s">
        <v>1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</row>
    <row r="8" spans="1:11" ht="18" x14ac:dyDescent="0.25">
      <c r="A8" s="5"/>
      <c r="B8" s="5"/>
      <c r="C8" s="5"/>
      <c r="D8" s="5"/>
      <c r="E8" s="5"/>
      <c r="F8" s="30"/>
      <c r="G8" s="30"/>
      <c r="H8" s="5"/>
      <c r="I8" s="5"/>
      <c r="J8" s="6"/>
      <c r="K8" s="6"/>
    </row>
    <row r="9" spans="1:11" ht="25.5" x14ac:dyDescent="0.25">
      <c r="A9" s="26" t="s">
        <v>16</v>
      </c>
      <c r="B9" s="25" t="s">
        <v>17</v>
      </c>
      <c r="C9" s="25" t="s">
        <v>18</v>
      </c>
      <c r="D9" s="25" t="s">
        <v>14</v>
      </c>
      <c r="E9" s="25" t="s">
        <v>12</v>
      </c>
      <c r="F9" s="25" t="s">
        <v>232</v>
      </c>
      <c r="G9" s="25" t="s">
        <v>13</v>
      </c>
      <c r="H9" s="26" t="s">
        <v>209</v>
      </c>
      <c r="I9" s="26" t="s">
        <v>49</v>
      </c>
      <c r="J9" s="26" t="s">
        <v>50</v>
      </c>
      <c r="K9" s="26" t="s">
        <v>51</v>
      </c>
    </row>
    <row r="10" spans="1:11" ht="15.75" customHeight="1" x14ac:dyDescent="0.25">
      <c r="A10" s="13">
        <v>6</v>
      </c>
      <c r="B10" s="13"/>
      <c r="C10" s="13"/>
      <c r="D10" s="13" t="s">
        <v>19</v>
      </c>
      <c r="E10" s="98">
        <f>SUM(E11+E13+E16+E19)</f>
        <v>7712495.2799999993</v>
      </c>
      <c r="F10" s="98">
        <f>E10/7.5345</f>
        <v>1023624.0334461476</v>
      </c>
      <c r="G10" s="98">
        <f>G11+G13+G16+G19</f>
        <v>5276506.0381500004</v>
      </c>
      <c r="H10" s="99">
        <f>SUM(H11+H13+H16+H19)</f>
        <v>700312.7</v>
      </c>
      <c r="I10" s="99">
        <f>SUM(I11+I13+I16+I19)</f>
        <v>1033434.45</v>
      </c>
      <c r="J10" s="134">
        <v>1033434.45</v>
      </c>
      <c r="K10" s="134">
        <v>1033434.45</v>
      </c>
    </row>
    <row r="11" spans="1:11" ht="49.5" customHeight="1" x14ac:dyDescent="0.25">
      <c r="A11" s="13"/>
      <c r="B11" s="13">
        <v>63</v>
      </c>
      <c r="C11" s="13"/>
      <c r="D11" s="135" t="s">
        <v>52</v>
      </c>
      <c r="E11" s="98">
        <v>6788679</v>
      </c>
      <c r="F11" s="98">
        <f>E11/7.5345</f>
        <v>901012.54230539512</v>
      </c>
      <c r="G11" s="98">
        <f t="shared" ref="G11:G20" si="0">H11*7.5345</f>
        <v>4607427.9719100008</v>
      </c>
      <c r="H11" s="99">
        <v>611510.78</v>
      </c>
      <c r="I11" s="113">
        <f>SUM(I29+I35+I40+I45)</f>
        <v>922453.47</v>
      </c>
      <c r="J11" s="134">
        <v>922453.47</v>
      </c>
      <c r="K11" s="134">
        <v>922453.47</v>
      </c>
    </row>
    <row r="12" spans="1:11" ht="15.75" customHeight="1" x14ac:dyDescent="0.25">
      <c r="A12" s="13"/>
      <c r="B12" s="13"/>
      <c r="C12" s="18" t="s">
        <v>189</v>
      </c>
      <c r="D12" s="18" t="s">
        <v>172</v>
      </c>
      <c r="E12" s="59">
        <v>6788679</v>
      </c>
      <c r="F12" s="98">
        <f>E12/7.5345</f>
        <v>901012.54230539512</v>
      </c>
      <c r="G12" s="98">
        <f t="shared" si="0"/>
        <v>4607427.9719100008</v>
      </c>
      <c r="H12" s="60">
        <v>611510.78</v>
      </c>
      <c r="I12" s="60"/>
      <c r="J12" s="11"/>
      <c r="K12" s="11"/>
    </row>
    <row r="13" spans="1:11" ht="51" x14ac:dyDescent="0.25">
      <c r="A13" s="13"/>
      <c r="B13" s="13">
        <v>65</v>
      </c>
      <c r="C13" s="13"/>
      <c r="D13" s="13" t="s">
        <v>219</v>
      </c>
      <c r="E13" s="98">
        <v>31668.22</v>
      </c>
      <c r="F13" s="98">
        <f>E13/7.5345</f>
        <v>4203.0950958922294</v>
      </c>
      <c r="G13" s="98">
        <f t="shared" si="0"/>
        <v>24999.998415000002</v>
      </c>
      <c r="H13" s="99">
        <v>3318.07</v>
      </c>
      <c r="I13" s="117">
        <f>SUM(I14+I15)</f>
        <v>1459.95</v>
      </c>
      <c r="J13" s="134">
        <v>1459.95</v>
      </c>
      <c r="K13" s="134">
        <v>1459.95</v>
      </c>
    </row>
    <row r="14" spans="1:11" x14ac:dyDescent="0.25">
      <c r="A14" s="14"/>
      <c r="B14" s="14"/>
      <c r="C14" s="15" t="s">
        <v>184</v>
      </c>
      <c r="D14" s="15" t="s">
        <v>218</v>
      </c>
      <c r="E14" s="59">
        <v>31668.22</v>
      </c>
      <c r="F14" s="98">
        <f>E14/7.5345</f>
        <v>4203.0950958922294</v>
      </c>
      <c r="G14" s="98">
        <f t="shared" si="0"/>
        <v>0</v>
      </c>
      <c r="H14" s="11">
        <v>0</v>
      </c>
      <c r="I14" s="60"/>
      <c r="J14" s="11"/>
      <c r="K14" s="11"/>
    </row>
    <row r="15" spans="1:11" x14ac:dyDescent="0.25">
      <c r="A15" s="14"/>
      <c r="B15" s="14"/>
      <c r="C15" s="15" t="s">
        <v>224</v>
      </c>
      <c r="D15" s="15" t="s">
        <v>225</v>
      </c>
      <c r="E15" s="59"/>
      <c r="F15" s="98"/>
      <c r="G15" s="98">
        <f t="shared" si="0"/>
        <v>24999.998415000002</v>
      </c>
      <c r="H15" s="60">
        <v>3318.07</v>
      </c>
      <c r="I15" s="140">
        <v>1459.95</v>
      </c>
      <c r="J15" s="11">
        <v>1459.95</v>
      </c>
      <c r="K15" s="11">
        <v>1459.95</v>
      </c>
    </row>
    <row r="16" spans="1:11" ht="37.5" customHeight="1" x14ac:dyDescent="0.25">
      <c r="A16" s="14"/>
      <c r="B16" s="33">
        <v>66</v>
      </c>
      <c r="C16" s="15"/>
      <c r="D16" s="135" t="s">
        <v>217</v>
      </c>
      <c r="E16" s="136">
        <f>SUM(E17+E18)</f>
        <v>154802.06</v>
      </c>
      <c r="F16" s="98">
        <f>E16/7.5345</f>
        <v>20545.764151569445</v>
      </c>
      <c r="G16" s="98">
        <f t="shared" si="0"/>
        <v>195000.01777500001</v>
      </c>
      <c r="H16" s="137">
        <f>SUM(H17+H18)</f>
        <v>25880.95</v>
      </c>
      <c r="I16" s="99">
        <f>SUM(I17+I18)</f>
        <v>19908.43</v>
      </c>
      <c r="J16" s="134">
        <v>19908.43</v>
      </c>
      <c r="K16" s="134">
        <v>19908.43</v>
      </c>
    </row>
    <row r="17" spans="1:17" ht="18.75" customHeight="1" x14ac:dyDescent="0.25">
      <c r="A17" s="14"/>
      <c r="B17" s="33"/>
      <c r="C17" s="15" t="s">
        <v>184</v>
      </c>
      <c r="D17" s="127" t="s">
        <v>218</v>
      </c>
      <c r="E17" s="156">
        <v>131098.01</v>
      </c>
      <c r="F17" s="98">
        <f>E17/7.5345</f>
        <v>17399.69606476873</v>
      </c>
      <c r="G17" s="98">
        <f t="shared" si="0"/>
        <v>160000.00492500002</v>
      </c>
      <c r="H17" s="146">
        <v>21235.65</v>
      </c>
      <c r="I17" s="141">
        <v>17253.97</v>
      </c>
      <c r="J17" s="11">
        <v>17253.97</v>
      </c>
      <c r="K17" s="11">
        <v>17253.97</v>
      </c>
    </row>
    <row r="18" spans="1:17" ht="18.75" customHeight="1" x14ac:dyDescent="0.25">
      <c r="A18" s="14"/>
      <c r="B18" s="33"/>
      <c r="C18" s="15" t="s">
        <v>220</v>
      </c>
      <c r="D18" s="127" t="s">
        <v>221</v>
      </c>
      <c r="E18" s="126">
        <v>23704.05</v>
      </c>
      <c r="F18" s="98">
        <f>E18/7.5345</f>
        <v>3146.0680868007166</v>
      </c>
      <c r="G18" s="98">
        <f t="shared" si="0"/>
        <v>35000.012850000006</v>
      </c>
      <c r="H18" s="146">
        <v>4645.3</v>
      </c>
      <c r="I18" s="144">
        <v>2654.46</v>
      </c>
      <c r="J18" s="11">
        <v>2654.46</v>
      </c>
      <c r="K18" s="11">
        <v>2654.46</v>
      </c>
    </row>
    <row r="19" spans="1:17" ht="51" x14ac:dyDescent="0.25">
      <c r="A19" s="14"/>
      <c r="B19" s="33">
        <v>67</v>
      </c>
      <c r="C19" s="130"/>
      <c r="D19" s="13" t="s">
        <v>53</v>
      </c>
      <c r="E19" s="98">
        <v>737346</v>
      </c>
      <c r="F19" s="98">
        <f>E19/7.5345</f>
        <v>97862.631893290862</v>
      </c>
      <c r="G19" s="98">
        <f t="shared" si="0"/>
        <v>449078.05005000002</v>
      </c>
      <c r="H19" s="99">
        <v>59602.9</v>
      </c>
      <c r="I19" s="142">
        <v>89612.6</v>
      </c>
      <c r="J19" s="134">
        <v>89612.6</v>
      </c>
      <c r="K19" s="134">
        <v>89612.6</v>
      </c>
    </row>
    <row r="20" spans="1:17" x14ac:dyDescent="0.25">
      <c r="A20" s="16"/>
      <c r="B20" s="17"/>
      <c r="C20" s="128" t="s">
        <v>175</v>
      </c>
      <c r="D20" s="32" t="s">
        <v>20</v>
      </c>
      <c r="E20" s="59">
        <v>737346</v>
      </c>
      <c r="F20" s="98">
        <f>E20/7.5345</f>
        <v>97862.631893290862</v>
      </c>
      <c r="G20" s="98">
        <f t="shared" si="0"/>
        <v>449078.05005000002</v>
      </c>
      <c r="H20" s="60">
        <v>59602.9</v>
      </c>
      <c r="I20" s="60">
        <f>SUM(I28+I32+I38)</f>
        <v>89612.599999999991</v>
      </c>
      <c r="J20" s="11">
        <v>89612.599999999991</v>
      </c>
      <c r="K20" s="11">
        <v>89612.599999999991</v>
      </c>
      <c r="Q20" s="125"/>
    </row>
    <row r="21" spans="1:17" x14ac:dyDescent="0.25">
      <c r="Q21" s="125"/>
    </row>
    <row r="22" spans="1:17" ht="15.75" x14ac:dyDescent="0.25">
      <c r="A22" s="167" t="s">
        <v>21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</row>
    <row r="23" spans="1:17" ht="18" x14ac:dyDescent="0.25">
      <c r="A23" s="5"/>
      <c r="B23" s="5"/>
      <c r="C23" s="5"/>
      <c r="D23" s="5"/>
      <c r="E23" s="5"/>
      <c r="F23" s="30"/>
      <c r="G23" s="30"/>
      <c r="H23" s="5"/>
      <c r="I23" s="5"/>
      <c r="J23" s="6"/>
      <c r="K23" s="6"/>
    </row>
    <row r="24" spans="1:17" ht="25.5" x14ac:dyDescent="0.25">
      <c r="A24" s="26" t="s">
        <v>16</v>
      </c>
      <c r="B24" s="25" t="s">
        <v>17</v>
      </c>
      <c r="C24" s="25" t="s">
        <v>18</v>
      </c>
      <c r="D24" s="25" t="s">
        <v>22</v>
      </c>
      <c r="E24" s="25" t="s">
        <v>12</v>
      </c>
      <c r="F24" s="25" t="s">
        <v>169</v>
      </c>
      <c r="G24" s="25" t="s">
        <v>13</v>
      </c>
      <c r="H24" s="26" t="s">
        <v>13</v>
      </c>
      <c r="I24" s="26" t="s">
        <v>49</v>
      </c>
      <c r="J24" s="26" t="s">
        <v>50</v>
      </c>
      <c r="K24" s="26" t="s">
        <v>51</v>
      </c>
    </row>
    <row r="25" spans="1:17" x14ac:dyDescent="0.25">
      <c r="A25" s="26"/>
      <c r="B25" s="25"/>
      <c r="C25" s="25"/>
      <c r="D25" s="25"/>
      <c r="E25" s="132">
        <f>SUM(E26+E41)</f>
        <v>7786122.75</v>
      </c>
      <c r="F25" s="132">
        <f>E25/7.5345</f>
        <v>1033396.0780410112</v>
      </c>
      <c r="G25" s="132">
        <f>H25*7.5345</f>
        <v>5426506.0286400001</v>
      </c>
      <c r="H25" s="131">
        <f>SUM(H26+H42)</f>
        <v>720221.12</v>
      </c>
      <c r="I25" s="131">
        <f>SUM(I26+I41)</f>
        <v>1033434.4499999998</v>
      </c>
      <c r="J25" s="143">
        <v>1033434.45</v>
      </c>
      <c r="K25" s="131">
        <v>1033434.45</v>
      </c>
    </row>
    <row r="26" spans="1:17" ht="15.75" customHeight="1" x14ac:dyDescent="0.25">
      <c r="A26" s="13">
        <v>3</v>
      </c>
      <c r="B26" s="13"/>
      <c r="C26" s="13"/>
      <c r="D26" s="13" t="s">
        <v>23</v>
      </c>
      <c r="E26" s="98">
        <f>SUM(E27+E31+E37)</f>
        <v>7725334.9900000002</v>
      </c>
      <c r="F26" s="98">
        <f>E26/7.5345</f>
        <v>1025328.155816577</v>
      </c>
      <c r="G26" s="147">
        <f t="shared" ref="G26:G45" si="1">H26*7.5345</f>
        <v>5413506.0023400001</v>
      </c>
      <c r="H26" s="99">
        <f>SUM(H27+H31+H37)</f>
        <v>718495.72</v>
      </c>
      <c r="I26" s="99">
        <f>SUM(I27+I31+I37+I39)</f>
        <v>1029718.2099999998</v>
      </c>
      <c r="J26" s="11">
        <v>1029718.2099999998</v>
      </c>
      <c r="K26" s="11">
        <v>1029718.2099999998</v>
      </c>
    </row>
    <row r="27" spans="1:17" ht="15.75" customHeight="1" x14ac:dyDescent="0.25">
      <c r="A27" s="13"/>
      <c r="B27" s="13">
        <v>31</v>
      </c>
      <c r="C27" s="18"/>
      <c r="D27" s="13" t="s">
        <v>24</v>
      </c>
      <c r="E27" s="98">
        <v>7011521.9299999997</v>
      </c>
      <c r="F27" s="98">
        <f>E27/7.534</f>
        <v>930650.64109370846</v>
      </c>
      <c r="G27" s="147">
        <f t="shared" si="1"/>
        <v>4605376.4782500006</v>
      </c>
      <c r="H27" s="99">
        <f>SUM(H29+H30)</f>
        <v>611238.5</v>
      </c>
      <c r="I27" s="99">
        <f>SUM(I28+I29)</f>
        <v>939135.03999999992</v>
      </c>
      <c r="J27" s="11">
        <v>939135.03999999992</v>
      </c>
      <c r="K27" s="11">
        <v>939135.03999999992</v>
      </c>
    </row>
    <row r="28" spans="1:17" ht="15.75" customHeight="1" x14ac:dyDescent="0.25">
      <c r="A28" s="13"/>
      <c r="B28" s="13"/>
      <c r="C28" s="18">
        <v>11</v>
      </c>
      <c r="D28" s="18" t="s">
        <v>20</v>
      </c>
      <c r="E28" s="59">
        <v>0</v>
      </c>
      <c r="F28" s="59">
        <v>0</v>
      </c>
      <c r="G28" s="148">
        <f t="shared" si="1"/>
        <v>0</v>
      </c>
      <c r="H28" s="60">
        <v>0</v>
      </c>
      <c r="I28" s="90">
        <v>27329.35</v>
      </c>
      <c r="J28" s="11">
        <v>27329.35</v>
      </c>
      <c r="K28" s="11">
        <v>27329.35</v>
      </c>
    </row>
    <row r="29" spans="1:17" x14ac:dyDescent="0.25">
      <c r="A29" s="14"/>
      <c r="B29" s="14"/>
      <c r="C29" s="15" t="s">
        <v>189</v>
      </c>
      <c r="D29" s="15" t="s">
        <v>190</v>
      </c>
      <c r="E29" s="59">
        <v>7011521.9299999997</v>
      </c>
      <c r="F29" s="59">
        <f>E29/7.5345</f>
        <v>930588.88181033905</v>
      </c>
      <c r="G29" s="147">
        <f t="shared" si="1"/>
        <v>4475226.5047350004</v>
      </c>
      <c r="H29" s="60">
        <v>593964.63</v>
      </c>
      <c r="I29" s="138">
        <v>911805.69</v>
      </c>
      <c r="J29" s="11">
        <v>911805.69</v>
      </c>
      <c r="K29" s="11">
        <v>911805.69</v>
      </c>
    </row>
    <row r="30" spans="1:17" x14ac:dyDescent="0.25">
      <c r="A30" s="14"/>
      <c r="B30" s="14"/>
      <c r="C30" s="15" t="s">
        <v>184</v>
      </c>
      <c r="D30" s="15" t="s">
        <v>40</v>
      </c>
      <c r="E30" s="59">
        <v>0</v>
      </c>
      <c r="F30" s="59">
        <v>0</v>
      </c>
      <c r="G30" s="147">
        <f t="shared" si="1"/>
        <v>130149.97351500001</v>
      </c>
      <c r="H30" s="60">
        <v>17273.87</v>
      </c>
      <c r="I30" s="60">
        <v>0</v>
      </c>
      <c r="J30" s="60">
        <v>0</v>
      </c>
      <c r="K30" s="60">
        <v>0</v>
      </c>
    </row>
    <row r="31" spans="1:17" x14ac:dyDescent="0.25">
      <c r="A31" s="14"/>
      <c r="B31" s="33">
        <v>32</v>
      </c>
      <c r="C31" s="15"/>
      <c r="D31" s="33" t="s">
        <v>36</v>
      </c>
      <c r="E31" s="98">
        <v>709313.06</v>
      </c>
      <c r="F31" s="98">
        <f>E31/7.5345</f>
        <v>94142.021368372152</v>
      </c>
      <c r="G31" s="147">
        <f t="shared" si="1"/>
        <v>803629.54396500019</v>
      </c>
      <c r="H31" s="99">
        <f>SUM(H32+H33+H34+H35+H36)</f>
        <v>106659.97000000002</v>
      </c>
      <c r="I31" s="99">
        <f>SUM(I32+I33+I34+I35+I36)</f>
        <v>83319.56</v>
      </c>
      <c r="J31" s="11">
        <v>83319.56</v>
      </c>
      <c r="K31" s="11">
        <v>83319.56</v>
      </c>
    </row>
    <row r="32" spans="1:17" x14ac:dyDescent="0.25">
      <c r="A32" s="14"/>
      <c r="B32" s="33"/>
      <c r="C32" s="15">
        <v>11</v>
      </c>
      <c r="D32" s="14" t="s">
        <v>20</v>
      </c>
      <c r="E32" s="59">
        <v>0</v>
      </c>
      <c r="F32" s="59">
        <v>0</v>
      </c>
      <c r="G32" s="147">
        <f t="shared" si="1"/>
        <v>444578.06992500002</v>
      </c>
      <c r="H32" s="60">
        <v>59005.65</v>
      </c>
      <c r="I32" s="90">
        <v>61619.64</v>
      </c>
      <c r="J32" s="11">
        <v>61619.64</v>
      </c>
      <c r="K32" s="11">
        <v>61619.64</v>
      </c>
    </row>
    <row r="33" spans="1:11" x14ac:dyDescent="0.25">
      <c r="A33" s="14"/>
      <c r="B33" s="14"/>
      <c r="C33" s="15" t="s">
        <v>184</v>
      </c>
      <c r="D33" s="15" t="s">
        <v>40</v>
      </c>
      <c r="E33" s="59">
        <v>709313.06</v>
      </c>
      <c r="F33" s="59">
        <f>E33/7.5345</f>
        <v>94142.021368372152</v>
      </c>
      <c r="G33" s="147">
        <f t="shared" si="1"/>
        <v>206999.98989</v>
      </c>
      <c r="H33" s="60">
        <v>27473.62</v>
      </c>
      <c r="I33" s="141">
        <v>17253.97</v>
      </c>
      <c r="J33" s="11">
        <v>17253.97</v>
      </c>
      <c r="K33" s="11">
        <v>17253.97</v>
      </c>
    </row>
    <row r="34" spans="1:11" x14ac:dyDescent="0.25">
      <c r="A34" s="14"/>
      <c r="B34" s="14"/>
      <c r="C34" s="15" t="s">
        <v>224</v>
      </c>
      <c r="D34" s="15" t="s">
        <v>225</v>
      </c>
      <c r="E34" s="59">
        <v>0</v>
      </c>
      <c r="F34" s="59">
        <v>0</v>
      </c>
      <c r="G34" s="147">
        <f t="shared" si="1"/>
        <v>24999.998415000002</v>
      </c>
      <c r="H34" s="60">
        <v>3318.07</v>
      </c>
      <c r="I34" s="140">
        <v>1459.95</v>
      </c>
      <c r="J34" s="11">
        <v>1459.95</v>
      </c>
      <c r="K34" s="11">
        <v>1459.95</v>
      </c>
    </row>
    <row r="35" spans="1:11" x14ac:dyDescent="0.25">
      <c r="A35" s="14"/>
      <c r="B35" s="14"/>
      <c r="C35" s="15" t="s">
        <v>189</v>
      </c>
      <c r="D35" s="15" t="s">
        <v>190</v>
      </c>
      <c r="E35" s="59">
        <v>0</v>
      </c>
      <c r="F35" s="59">
        <v>0</v>
      </c>
      <c r="G35" s="147">
        <f t="shared" si="1"/>
        <v>102051.48732</v>
      </c>
      <c r="H35" s="60">
        <v>13544.56</v>
      </c>
      <c r="I35" s="138">
        <v>2986</v>
      </c>
      <c r="J35" s="11">
        <v>2986</v>
      </c>
      <c r="K35" s="11">
        <v>2986</v>
      </c>
    </row>
    <row r="36" spans="1:11" x14ac:dyDescent="0.25">
      <c r="A36" s="14"/>
      <c r="B36" s="14"/>
      <c r="C36" s="15" t="s">
        <v>220</v>
      </c>
      <c r="D36" s="15" t="s">
        <v>191</v>
      </c>
      <c r="E36" s="59">
        <v>0</v>
      </c>
      <c r="F36" s="59">
        <v>0</v>
      </c>
      <c r="G36" s="147">
        <f t="shared" si="1"/>
        <v>24999.998415000002</v>
      </c>
      <c r="H36" s="60">
        <v>3318.07</v>
      </c>
      <c r="I36" s="60">
        <v>0</v>
      </c>
      <c r="J36" s="11">
        <v>0</v>
      </c>
      <c r="K36" s="11">
        <v>0</v>
      </c>
    </row>
    <row r="37" spans="1:11" x14ac:dyDescent="0.25">
      <c r="A37" s="14"/>
      <c r="B37" s="33">
        <v>34</v>
      </c>
      <c r="C37" s="15"/>
      <c r="D37" s="130" t="s">
        <v>222</v>
      </c>
      <c r="E37" s="98">
        <v>4500</v>
      </c>
      <c r="F37" s="98">
        <f>E37/7.5345</f>
        <v>597.25263786581718</v>
      </c>
      <c r="G37" s="147">
        <f t="shared" si="1"/>
        <v>4499.980125</v>
      </c>
      <c r="H37" s="99">
        <v>597.25</v>
      </c>
      <c r="I37" s="99">
        <f>I38</f>
        <v>663.61</v>
      </c>
      <c r="J37" s="11">
        <v>663.61</v>
      </c>
      <c r="K37" s="11">
        <v>663.61</v>
      </c>
    </row>
    <row r="38" spans="1:11" x14ac:dyDescent="0.25">
      <c r="A38" s="14"/>
      <c r="B38" s="33"/>
      <c r="C38" s="15">
        <v>11</v>
      </c>
      <c r="D38" s="15" t="s">
        <v>20</v>
      </c>
      <c r="E38" s="59">
        <v>4500</v>
      </c>
      <c r="F38" s="59">
        <v>597.25</v>
      </c>
      <c r="G38" s="147">
        <f t="shared" si="1"/>
        <v>4499.980125</v>
      </c>
      <c r="H38" s="60">
        <v>597.25</v>
      </c>
      <c r="I38" s="90">
        <v>663.61</v>
      </c>
      <c r="J38" s="11">
        <v>663.61</v>
      </c>
      <c r="K38" s="11">
        <v>663.61</v>
      </c>
    </row>
    <row r="39" spans="1:11" ht="51.75" x14ac:dyDescent="0.25">
      <c r="A39" s="14"/>
      <c r="B39" s="33">
        <v>37</v>
      </c>
      <c r="C39" s="15"/>
      <c r="D39" s="48" t="s">
        <v>90</v>
      </c>
      <c r="E39" s="59">
        <v>0</v>
      </c>
      <c r="F39" s="59">
        <v>0</v>
      </c>
      <c r="G39" s="149">
        <f t="shared" si="1"/>
        <v>0</v>
      </c>
      <c r="H39" s="60">
        <v>0</v>
      </c>
      <c r="I39" s="99">
        <v>6600</v>
      </c>
      <c r="J39" s="60">
        <v>0</v>
      </c>
      <c r="K39" s="60">
        <v>0</v>
      </c>
    </row>
    <row r="40" spans="1:11" x14ac:dyDescent="0.25">
      <c r="A40" s="14"/>
      <c r="B40" s="33"/>
      <c r="C40" s="15" t="s">
        <v>189</v>
      </c>
      <c r="D40" s="15" t="s">
        <v>190</v>
      </c>
      <c r="E40" s="59">
        <v>0</v>
      </c>
      <c r="F40" s="59"/>
      <c r="G40" s="147">
        <f t="shared" si="1"/>
        <v>0</v>
      </c>
      <c r="H40" s="60"/>
      <c r="I40" s="138">
        <v>6600</v>
      </c>
      <c r="J40" s="60">
        <v>0</v>
      </c>
      <c r="K40" s="60">
        <v>0</v>
      </c>
    </row>
    <row r="41" spans="1:11" ht="25.5" x14ac:dyDescent="0.25">
      <c r="A41" s="16">
        <v>4</v>
      </c>
      <c r="B41" s="17"/>
      <c r="C41" s="17"/>
      <c r="D41" s="31" t="s">
        <v>25</v>
      </c>
      <c r="E41" s="59">
        <v>60787.76</v>
      </c>
      <c r="F41" s="59">
        <f>E41/7.5345</f>
        <v>8067.9222244342691</v>
      </c>
      <c r="G41" s="147">
        <f>G42</f>
        <v>13000.026300000001</v>
      </c>
      <c r="H41" s="60">
        <f>SUM(H43+H44)</f>
        <v>1327.23</v>
      </c>
      <c r="I41" s="60">
        <f>SUM(I42)</f>
        <v>3716.24</v>
      </c>
      <c r="J41" s="11">
        <v>3716.24</v>
      </c>
      <c r="K41" s="11">
        <v>3716.24</v>
      </c>
    </row>
    <row r="42" spans="1:11" ht="38.25" x14ac:dyDescent="0.25">
      <c r="A42" s="18"/>
      <c r="B42" s="13">
        <v>42</v>
      </c>
      <c r="C42" s="18"/>
      <c r="D42" s="31" t="s">
        <v>55</v>
      </c>
      <c r="E42" s="98">
        <v>60787.76</v>
      </c>
      <c r="F42" s="98">
        <f>F41</f>
        <v>8067.9222244342691</v>
      </c>
      <c r="G42" s="147">
        <f t="shared" si="1"/>
        <v>13000.026300000001</v>
      </c>
      <c r="H42" s="99">
        <f>H43+H44+H45</f>
        <v>1725.4</v>
      </c>
      <c r="I42" s="99">
        <f>SUM(I43+I44+I45)</f>
        <v>3716.24</v>
      </c>
      <c r="J42" s="11">
        <v>3716.24</v>
      </c>
      <c r="K42" s="12">
        <v>3716.24</v>
      </c>
    </row>
    <row r="43" spans="1:11" x14ac:dyDescent="0.25">
      <c r="A43" s="18"/>
      <c r="B43" s="18"/>
      <c r="C43" s="15">
        <v>11</v>
      </c>
      <c r="D43" s="15" t="s">
        <v>20</v>
      </c>
      <c r="E43" s="59">
        <v>60788.76</v>
      </c>
      <c r="F43" s="59">
        <f>F42</f>
        <v>8067.9222244342691</v>
      </c>
      <c r="G43" s="147">
        <f t="shared" si="1"/>
        <v>0</v>
      </c>
      <c r="H43" s="60">
        <v>0</v>
      </c>
      <c r="I43" s="60">
        <v>0</v>
      </c>
      <c r="J43" s="60">
        <v>0</v>
      </c>
      <c r="K43" s="61">
        <v>0</v>
      </c>
    </row>
    <row r="44" spans="1:11" x14ac:dyDescent="0.25">
      <c r="A44" s="57"/>
      <c r="B44" s="57"/>
      <c r="C44" s="57" t="s">
        <v>184</v>
      </c>
      <c r="D44" s="57" t="s">
        <v>191</v>
      </c>
      <c r="E44" s="150">
        <v>0</v>
      </c>
      <c r="F44" s="150">
        <v>0</v>
      </c>
      <c r="G44" s="147">
        <f t="shared" si="1"/>
        <v>10000.014435000001</v>
      </c>
      <c r="H44" s="60">
        <v>1327.23</v>
      </c>
      <c r="I44" s="145">
        <v>2654.46</v>
      </c>
      <c r="J44" s="57">
        <v>2654.46</v>
      </c>
      <c r="K44" s="57">
        <v>2654.46</v>
      </c>
    </row>
    <row r="45" spans="1:11" x14ac:dyDescent="0.25">
      <c r="A45" s="57"/>
      <c r="B45" s="57"/>
      <c r="C45" s="57" t="s">
        <v>189</v>
      </c>
      <c r="D45" s="57" t="s">
        <v>190</v>
      </c>
      <c r="E45" s="150">
        <v>0</v>
      </c>
      <c r="F45" s="150">
        <v>0</v>
      </c>
      <c r="G45" s="147">
        <f t="shared" si="1"/>
        <v>3000.0118650000004</v>
      </c>
      <c r="H45" s="60">
        <v>398.17</v>
      </c>
      <c r="I45" s="139">
        <v>1061.78</v>
      </c>
      <c r="J45" s="57">
        <v>1061.78</v>
      </c>
      <c r="K45" s="57">
        <v>1061.78</v>
      </c>
    </row>
  </sheetData>
  <mergeCells count="5">
    <mergeCell ref="A7:K7"/>
    <mergeCell ref="A22:K22"/>
    <mergeCell ref="A1:K1"/>
    <mergeCell ref="A3:K3"/>
    <mergeCell ref="A5:K5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3"/>
  <sheetViews>
    <sheetView workbookViewId="0">
      <selection activeCell="C16" sqref="C16"/>
    </sheetView>
  </sheetViews>
  <sheetFormatPr defaultRowHeight="15" x14ac:dyDescent="0.25"/>
  <cols>
    <col min="1" max="1" width="49" customWidth="1"/>
    <col min="2" max="2" width="26.42578125" customWidth="1"/>
    <col min="3" max="8" width="25.28515625" customWidth="1"/>
    <col min="13" max="13" width="9.5703125" bestFit="1" customWidth="1"/>
    <col min="15" max="15" width="17.85546875" customWidth="1"/>
  </cols>
  <sheetData>
    <row r="1" spans="1:15" ht="42" customHeight="1" x14ac:dyDescent="0.25">
      <c r="A1" s="167" t="s">
        <v>54</v>
      </c>
      <c r="B1" s="167"/>
      <c r="C1" s="167"/>
      <c r="D1" s="167"/>
      <c r="E1" s="167"/>
      <c r="F1" s="167"/>
      <c r="G1" s="167"/>
      <c r="H1" s="167"/>
    </row>
    <row r="2" spans="1:15" ht="18" customHeight="1" x14ac:dyDescent="0.25">
      <c r="A2" s="5"/>
      <c r="B2" s="30"/>
      <c r="C2" s="5"/>
      <c r="D2" s="30"/>
      <c r="E2" s="5"/>
      <c r="F2" s="5"/>
      <c r="G2" s="5"/>
      <c r="H2" s="5"/>
    </row>
    <row r="3" spans="1:15" ht="15.75" x14ac:dyDescent="0.25">
      <c r="A3" s="167" t="s">
        <v>33</v>
      </c>
      <c r="B3" s="167"/>
      <c r="C3" s="167"/>
      <c r="D3" s="167"/>
      <c r="E3" s="167"/>
      <c r="F3" s="167"/>
      <c r="G3" s="184"/>
      <c r="H3" s="184"/>
    </row>
    <row r="4" spans="1:15" ht="18" x14ac:dyDescent="0.25">
      <c r="A4" s="5"/>
      <c r="B4" s="30"/>
      <c r="C4" s="5"/>
      <c r="D4" s="30"/>
      <c r="E4" s="5"/>
      <c r="F4" s="5"/>
      <c r="G4" s="6"/>
      <c r="H4" s="6"/>
    </row>
    <row r="5" spans="1:15" ht="18" customHeight="1" x14ac:dyDescent="0.25">
      <c r="A5" s="167" t="s">
        <v>15</v>
      </c>
      <c r="B5" s="167"/>
      <c r="C5" s="168"/>
      <c r="D5" s="168"/>
      <c r="E5" s="168"/>
      <c r="F5" s="168"/>
      <c r="G5" s="168"/>
      <c r="H5" s="168"/>
    </row>
    <row r="6" spans="1:15" ht="18" x14ac:dyDescent="0.25">
      <c r="A6" s="5"/>
      <c r="B6" s="30"/>
      <c r="C6" s="5"/>
      <c r="D6" s="30"/>
      <c r="E6" s="5"/>
      <c r="F6" s="5"/>
      <c r="G6" s="6"/>
      <c r="H6" s="6"/>
    </row>
    <row r="7" spans="1:15" ht="15.75" x14ac:dyDescent="0.25">
      <c r="A7" s="167" t="s">
        <v>26</v>
      </c>
      <c r="B7" s="167"/>
      <c r="C7" s="188"/>
      <c r="D7" s="188"/>
      <c r="E7" s="188"/>
      <c r="F7" s="188"/>
      <c r="G7" s="188"/>
      <c r="H7" s="188"/>
      <c r="O7" s="133">
        <v>1017211.6</v>
      </c>
    </row>
    <row r="8" spans="1:15" ht="18" x14ac:dyDescent="0.25">
      <c r="A8" s="5"/>
      <c r="B8" s="30"/>
      <c r="C8" s="5"/>
      <c r="D8" s="30"/>
      <c r="E8" s="5"/>
      <c r="F8" s="5"/>
      <c r="G8" s="6"/>
      <c r="H8" s="6"/>
    </row>
    <row r="9" spans="1:15" ht="25.5" x14ac:dyDescent="0.25">
      <c r="A9" s="26" t="s">
        <v>27</v>
      </c>
      <c r="B9" s="25" t="s">
        <v>12</v>
      </c>
      <c r="C9" s="25" t="s">
        <v>169</v>
      </c>
      <c r="D9" s="25" t="s">
        <v>233</v>
      </c>
      <c r="E9" s="26" t="s">
        <v>209</v>
      </c>
      <c r="F9" s="26" t="s">
        <v>49</v>
      </c>
      <c r="G9" s="26" t="s">
        <v>50</v>
      </c>
      <c r="H9" s="26" t="s">
        <v>51</v>
      </c>
    </row>
    <row r="10" spans="1:15" ht="15.75" customHeight="1" x14ac:dyDescent="0.25">
      <c r="A10" s="13" t="s">
        <v>28</v>
      </c>
      <c r="B10" s="155">
        <f>SUM(B11+B209)</f>
        <v>7786122.7454400007</v>
      </c>
      <c r="C10" s="99">
        <f>B10/7.5345</f>
        <v>1033396.0774357953</v>
      </c>
      <c r="D10" s="99">
        <f>E10*7.5345</f>
        <v>5426506.0286400001</v>
      </c>
      <c r="E10" s="99">
        <f>SUM(E11+E20)</f>
        <v>720221.12</v>
      </c>
      <c r="F10" s="99">
        <f>SUM(F11+F20)</f>
        <v>1033434.35</v>
      </c>
      <c r="G10" s="99">
        <v>1033434.35</v>
      </c>
      <c r="H10" s="99">
        <v>1033434.35</v>
      </c>
    </row>
    <row r="11" spans="1:15" ht="15.75" customHeight="1" x14ac:dyDescent="0.25">
      <c r="A11" s="13" t="s">
        <v>206</v>
      </c>
      <c r="B11" s="155">
        <f>SUM(B12+B14+B16+B189)</f>
        <v>7786122.7454400007</v>
      </c>
      <c r="C11" s="99">
        <f>B11/7.5345</f>
        <v>1033396.0774357953</v>
      </c>
      <c r="D11" s="99">
        <f t="shared" ref="D11:D22" si="0">E11*7.5345</f>
        <v>5426506.0286400001</v>
      </c>
      <c r="E11" s="99">
        <f>SUM(E12+E14+E16+E18)</f>
        <v>720221.12</v>
      </c>
      <c r="F11" s="99">
        <f>SUM(F12+F14+F16+F18)</f>
        <v>1033434.35</v>
      </c>
      <c r="G11" s="99">
        <v>1033434.35</v>
      </c>
      <c r="H11" s="99">
        <v>1033434.35</v>
      </c>
      <c r="M11">
        <v>76850</v>
      </c>
      <c r="O11">
        <v>5426506.0599999996</v>
      </c>
    </row>
    <row r="12" spans="1:15" x14ac:dyDescent="0.25">
      <c r="A12" s="20" t="s">
        <v>207</v>
      </c>
      <c r="B12" s="155">
        <v>7733415</v>
      </c>
      <c r="C12" s="60">
        <f>B12/7.5345</f>
        <v>1026400.5574357953</v>
      </c>
      <c r="D12" s="99">
        <f t="shared" si="0"/>
        <v>5426506.0286400001</v>
      </c>
      <c r="E12" s="60">
        <v>720221.12</v>
      </c>
      <c r="F12" s="60">
        <v>1006105</v>
      </c>
      <c r="G12" s="60">
        <v>1006105</v>
      </c>
      <c r="H12" s="60">
        <v>1006105</v>
      </c>
      <c r="M12">
        <v>25000</v>
      </c>
      <c r="O12">
        <f>O11/7.5345</f>
        <v>720221.12416218722</v>
      </c>
    </row>
    <row r="13" spans="1:15" ht="13.5" customHeight="1" x14ac:dyDescent="0.25">
      <c r="A13" s="19" t="s">
        <v>208</v>
      </c>
      <c r="B13" s="155">
        <v>7733415</v>
      </c>
      <c r="C13" s="60">
        <f>B13/7.5345</f>
        <v>1026400.5574357953</v>
      </c>
      <c r="D13" s="99">
        <f t="shared" si="0"/>
        <v>5426506.0286400001</v>
      </c>
      <c r="E13" s="60">
        <v>720221.12</v>
      </c>
      <c r="F13" s="60">
        <v>1006105</v>
      </c>
      <c r="G13" s="60">
        <v>1006105</v>
      </c>
      <c r="H13" s="60">
        <v>1006105</v>
      </c>
      <c r="M13">
        <v>60200</v>
      </c>
    </row>
    <row r="14" spans="1:15" x14ac:dyDescent="0.25">
      <c r="A14" s="19" t="s">
        <v>216</v>
      </c>
      <c r="B14" s="155">
        <f t="shared" ref="B14:B22" si="1">C14*7.5345</f>
        <v>47707.775894999999</v>
      </c>
      <c r="C14" s="60">
        <v>6331.91</v>
      </c>
      <c r="D14" s="99">
        <f t="shared" si="0"/>
        <v>0</v>
      </c>
      <c r="E14" s="60">
        <v>0</v>
      </c>
      <c r="F14" s="60">
        <v>0</v>
      </c>
      <c r="G14" s="60">
        <v>0</v>
      </c>
      <c r="H14" s="60">
        <v>0</v>
      </c>
      <c r="M14">
        <v>35000</v>
      </c>
    </row>
    <row r="15" spans="1:15" x14ac:dyDescent="0.25">
      <c r="A15" s="19" t="s">
        <v>213</v>
      </c>
      <c r="B15" s="155">
        <f t="shared" si="1"/>
        <v>47707.775894999999</v>
      </c>
      <c r="C15" s="60">
        <v>6331.91</v>
      </c>
      <c r="D15" s="99">
        <f t="shared" si="0"/>
        <v>0</v>
      </c>
      <c r="E15" s="60">
        <v>0</v>
      </c>
      <c r="F15" s="60">
        <v>0</v>
      </c>
      <c r="G15" s="60">
        <v>0</v>
      </c>
      <c r="H15" s="60">
        <v>0</v>
      </c>
      <c r="M15">
        <v>4475228</v>
      </c>
    </row>
    <row r="16" spans="1:15" x14ac:dyDescent="0.25">
      <c r="A16" s="18" t="s">
        <v>210</v>
      </c>
      <c r="B16" s="155">
        <f t="shared" si="1"/>
        <v>4999.9695450000008</v>
      </c>
      <c r="C16" s="60">
        <v>663.61</v>
      </c>
      <c r="D16" s="99">
        <f t="shared" si="0"/>
        <v>0</v>
      </c>
      <c r="E16" s="60">
        <v>0</v>
      </c>
      <c r="F16" s="60">
        <v>0</v>
      </c>
      <c r="G16" s="60">
        <v>0</v>
      </c>
      <c r="H16" s="61">
        <v>0</v>
      </c>
      <c r="M16">
        <v>130150</v>
      </c>
    </row>
    <row r="17" spans="1:13" x14ac:dyDescent="0.25">
      <c r="A17" s="21" t="s">
        <v>211</v>
      </c>
      <c r="B17" s="155">
        <f t="shared" si="1"/>
        <v>4999.9695450000008</v>
      </c>
      <c r="C17" s="60">
        <v>663.61</v>
      </c>
      <c r="D17" s="99">
        <f t="shared" si="0"/>
        <v>0</v>
      </c>
      <c r="E17" s="60">
        <v>0</v>
      </c>
      <c r="F17" s="60">
        <v>0</v>
      </c>
      <c r="G17" s="60">
        <v>0</v>
      </c>
      <c r="H17" s="61">
        <v>0</v>
      </c>
      <c r="M17">
        <v>22000</v>
      </c>
    </row>
    <row r="18" spans="1:13" x14ac:dyDescent="0.25">
      <c r="A18" s="57" t="s">
        <v>223</v>
      </c>
      <c r="B18" s="155">
        <v>218746.46</v>
      </c>
      <c r="C18" s="60">
        <f>B18/7.5345</f>
        <v>29032.64450195766</v>
      </c>
      <c r="D18" s="99">
        <f t="shared" si="0"/>
        <v>0</v>
      </c>
      <c r="E18" s="62">
        <v>0</v>
      </c>
      <c r="F18" s="62">
        <v>27329.35</v>
      </c>
      <c r="G18" s="62">
        <v>27329.35</v>
      </c>
      <c r="H18" s="62">
        <v>27329.35</v>
      </c>
      <c r="M18">
        <v>3000</v>
      </c>
    </row>
    <row r="19" spans="1:13" x14ac:dyDescent="0.25">
      <c r="A19" s="57" t="s">
        <v>226</v>
      </c>
      <c r="B19" s="155">
        <v>218746.46</v>
      </c>
      <c r="C19" s="60">
        <v>29032.639999999999</v>
      </c>
      <c r="D19" s="99">
        <f t="shared" si="0"/>
        <v>0</v>
      </c>
      <c r="E19" s="62">
        <v>0</v>
      </c>
      <c r="F19" s="62">
        <v>27329.35</v>
      </c>
      <c r="G19" s="62">
        <v>27329.35</v>
      </c>
      <c r="H19" s="62">
        <v>27329.35</v>
      </c>
      <c r="M19">
        <v>15000</v>
      </c>
    </row>
    <row r="20" spans="1:13" x14ac:dyDescent="0.25">
      <c r="A20" s="124" t="s">
        <v>212</v>
      </c>
      <c r="B20" s="155">
        <f t="shared" si="1"/>
        <v>6813.8250750000007</v>
      </c>
      <c r="C20" s="99">
        <v>904.35</v>
      </c>
      <c r="D20" s="99">
        <f t="shared" si="0"/>
        <v>0</v>
      </c>
      <c r="E20" s="101">
        <v>0</v>
      </c>
      <c r="F20" s="101">
        <v>0</v>
      </c>
      <c r="G20" s="101">
        <v>0</v>
      </c>
      <c r="H20" s="101">
        <v>0</v>
      </c>
      <c r="M20">
        <f>SUM(M9:M19)</f>
        <v>4842428</v>
      </c>
    </row>
    <row r="21" spans="1:13" x14ac:dyDescent="0.25">
      <c r="A21" s="57" t="s">
        <v>214</v>
      </c>
      <c r="B21" s="155">
        <f t="shared" si="1"/>
        <v>6813.8250750000007</v>
      </c>
      <c r="C21" s="57">
        <v>904.35</v>
      </c>
      <c r="D21" s="99">
        <f t="shared" si="0"/>
        <v>0</v>
      </c>
      <c r="E21" s="62">
        <v>0</v>
      </c>
      <c r="F21" s="62">
        <v>0</v>
      </c>
      <c r="G21" s="62">
        <v>0</v>
      </c>
      <c r="H21" s="62">
        <v>0</v>
      </c>
      <c r="M21" s="125">
        <f>M20/7.534</f>
        <v>642743.29705335817</v>
      </c>
    </row>
    <row r="22" spans="1:13" x14ac:dyDescent="0.25">
      <c r="A22" s="57" t="s">
        <v>215</v>
      </c>
      <c r="B22" s="155">
        <f t="shared" si="1"/>
        <v>6813.8250750000007</v>
      </c>
      <c r="C22" s="57">
        <v>904.35</v>
      </c>
      <c r="D22" s="99">
        <f t="shared" si="0"/>
        <v>0</v>
      </c>
      <c r="E22" s="62">
        <v>0</v>
      </c>
      <c r="F22" s="62">
        <v>0</v>
      </c>
      <c r="G22" s="62">
        <v>0</v>
      </c>
      <c r="H22" s="62">
        <v>0</v>
      </c>
    </row>
    <row r="29" spans="1:13" x14ac:dyDescent="0.25">
      <c r="H29">
        <v>7786122.75</v>
      </c>
    </row>
    <row r="30" spans="1:13" x14ac:dyDescent="0.25">
      <c r="H30">
        <v>7560562.4400000004</v>
      </c>
    </row>
    <row r="31" spans="1:13" x14ac:dyDescent="0.25">
      <c r="H31">
        <f>H29-H30</f>
        <v>225560.30999999959</v>
      </c>
    </row>
    <row r="32" spans="1:13" x14ac:dyDescent="0.25">
      <c r="H32">
        <v>7507854.6900000004</v>
      </c>
    </row>
    <row r="33" spans="8:8" x14ac:dyDescent="0.25">
      <c r="H33" s="133">
        <f>H31+H32</f>
        <v>7733415</v>
      </c>
    </row>
  </sheetData>
  <mergeCells count="4">
    <mergeCell ref="A1:H1"/>
    <mergeCell ref="A3:H3"/>
    <mergeCell ref="A5:H5"/>
    <mergeCell ref="A7:H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E22" sqref="E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67" t="s">
        <v>54</v>
      </c>
      <c r="B1" s="167"/>
      <c r="C1" s="167"/>
      <c r="D1" s="167"/>
      <c r="E1" s="167"/>
      <c r="F1" s="167"/>
      <c r="G1" s="167"/>
      <c r="H1" s="167"/>
      <c r="I1" s="167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167" t="s">
        <v>33</v>
      </c>
      <c r="B3" s="167"/>
      <c r="C3" s="167"/>
      <c r="D3" s="167"/>
      <c r="E3" s="167"/>
      <c r="F3" s="167"/>
      <c r="G3" s="167"/>
      <c r="H3" s="184"/>
      <c r="I3" s="184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167" t="s">
        <v>29</v>
      </c>
      <c r="B5" s="168"/>
      <c r="C5" s="168"/>
      <c r="D5" s="168"/>
      <c r="E5" s="168"/>
      <c r="F5" s="168"/>
      <c r="G5" s="168"/>
      <c r="H5" s="168"/>
      <c r="I5" s="168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6" t="s">
        <v>16</v>
      </c>
      <c r="B7" s="25" t="s">
        <v>17</v>
      </c>
      <c r="C7" s="25" t="s">
        <v>18</v>
      </c>
      <c r="D7" s="25" t="s">
        <v>58</v>
      </c>
      <c r="E7" s="25" t="s">
        <v>12</v>
      </c>
      <c r="F7" s="26" t="s">
        <v>13</v>
      </c>
      <c r="G7" s="26" t="s">
        <v>49</v>
      </c>
      <c r="H7" s="26" t="s">
        <v>50</v>
      </c>
      <c r="I7" s="26" t="s">
        <v>51</v>
      </c>
    </row>
    <row r="8" spans="1:9" ht="25.5" x14ac:dyDescent="0.25">
      <c r="A8" s="13">
        <v>8</v>
      </c>
      <c r="B8" s="13"/>
      <c r="C8" s="13"/>
      <c r="D8" s="13" t="s">
        <v>30</v>
      </c>
      <c r="E8" s="10"/>
      <c r="F8" s="11"/>
      <c r="G8" s="11"/>
      <c r="H8" s="11"/>
      <c r="I8" s="11"/>
    </row>
    <row r="9" spans="1:9" x14ac:dyDescent="0.25">
      <c r="A9" s="13"/>
      <c r="B9" s="18">
        <v>84</v>
      </c>
      <c r="C9" s="18"/>
      <c r="D9" s="18" t="s">
        <v>37</v>
      </c>
      <c r="E9" s="10"/>
      <c r="F9" s="11"/>
      <c r="G9" s="11"/>
      <c r="H9" s="11"/>
      <c r="I9" s="11"/>
    </row>
    <row r="10" spans="1:9" ht="25.5" x14ac:dyDescent="0.25">
      <c r="A10" s="14"/>
      <c r="B10" s="14"/>
      <c r="C10" s="15">
        <v>81</v>
      </c>
      <c r="D10" s="20" t="s">
        <v>38</v>
      </c>
      <c r="E10" s="10"/>
      <c r="F10" s="11"/>
      <c r="G10" s="11"/>
      <c r="H10" s="11"/>
      <c r="I10" s="11"/>
    </row>
    <row r="11" spans="1:9" ht="25.5" x14ac:dyDescent="0.25">
      <c r="A11" s="16">
        <v>5</v>
      </c>
      <c r="B11" s="17"/>
      <c r="C11" s="17"/>
      <c r="D11" s="31" t="s">
        <v>31</v>
      </c>
      <c r="E11" s="10"/>
      <c r="F11" s="11"/>
      <c r="G11" s="11"/>
      <c r="H11" s="11"/>
      <c r="I11" s="11"/>
    </row>
    <row r="12" spans="1:9" ht="25.5" x14ac:dyDescent="0.25">
      <c r="A12" s="18"/>
      <c r="B12" s="18">
        <v>54</v>
      </c>
      <c r="C12" s="18"/>
      <c r="D12" s="32" t="s">
        <v>39</v>
      </c>
      <c r="E12" s="10"/>
      <c r="F12" s="11"/>
      <c r="G12" s="11"/>
      <c r="H12" s="11"/>
      <c r="I12" s="12"/>
    </row>
    <row r="13" spans="1:9" x14ac:dyDescent="0.25">
      <c r="A13" s="18"/>
      <c r="B13" s="18"/>
      <c r="C13" s="15">
        <v>11</v>
      </c>
      <c r="D13" s="15" t="s">
        <v>20</v>
      </c>
      <c r="E13" s="10"/>
      <c r="F13" s="11"/>
      <c r="G13" s="11"/>
      <c r="H13" s="11"/>
      <c r="I13" s="12"/>
    </row>
    <row r="14" spans="1:9" x14ac:dyDescent="0.25">
      <c r="A14" s="18"/>
      <c r="B14" s="18"/>
      <c r="C14" s="15">
        <v>31</v>
      </c>
      <c r="D14" s="15" t="s">
        <v>40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K286"/>
  <sheetViews>
    <sheetView topLeftCell="A262" zoomScaleNormal="100" zoomScaleSheetLayoutView="55" workbookViewId="0">
      <selection activeCell="A119" sqref="A119"/>
    </sheetView>
  </sheetViews>
  <sheetFormatPr defaultRowHeight="15" x14ac:dyDescent="0.25"/>
  <cols>
    <col min="1" max="1" width="18.85546875" style="63" bestFit="1" customWidth="1"/>
    <col min="2" max="2" width="38.85546875" customWidth="1"/>
    <col min="3" max="3" width="15.85546875" customWidth="1"/>
    <col min="4" max="4" width="17.28515625" customWidth="1"/>
    <col min="5" max="5" width="16.42578125" customWidth="1"/>
    <col min="6" max="6" width="16.140625" customWidth="1"/>
    <col min="7" max="10" width="25.28515625" customWidth="1"/>
    <col min="12" max="12" width="10.140625" bestFit="1" customWidth="1"/>
    <col min="13" max="13" width="11.7109375" bestFit="1" customWidth="1"/>
  </cols>
  <sheetData>
    <row r="1" spans="1:23" ht="42" customHeight="1" x14ac:dyDescent="0.25">
      <c r="A1" s="167" t="s">
        <v>54</v>
      </c>
      <c r="B1" s="167"/>
      <c r="C1" s="167"/>
      <c r="D1" s="167"/>
      <c r="E1" s="167"/>
      <c r="F1" s="167"/>
      <c r="G1" s="167"/>
      <c r="H1" s="167"/>
      <c r="I1" s="167"/>
      <c r="J1" s="167"/>
      <c r="O1" s="167"/>
      <c r="P1" s="167"/>
      <c r="Q1" s="167"/>
      <c r="R1" s="167"/>
      <c r="S1" s="167"/>
      <c r="T1" s="167"/>
      <c r="U1" s="167"/>
      <c r="V1" s="167"/>
      <c r="W1" s="167"/>
    </row>
    <row r="2" spans="1:23" ht="18" x14ac:dyDescent="0.25">
      <c r="B2" s="30"/>
      <c r="C2" s="30"/>
      <c r="D2" s="30"/>
      <c r="E2" s="30"/>
      <c r="F2" s="30"/>
      <c r="G2" s="30"/>
      <c r="H2" s="30"/>
      <c r="I2" s="6"/>
      <c r="J2" s="6"/>
      <c r="O2" s="167"/>
      <c r="P2" s="167"/>
      <c r="Q2" s="167"/>
      <c r="R2" s="167"/>
      <c r="S2" s="167"/>
      <c r="T2" s="167"/>
      <c r="U2" s="167"/>
      <c r="V2" s="167"/>
      <c r="W2" s="167"/>
    </row>
    <row r="3" spans="1:23" ht="18" customHeight="1" x14ac:dyDescent="0.25">
      <c r="A3" s="167" t="s">
        <v>32</v>
      </c>
      <c r="B3" s="167"/>
      <c r="C3" s="167"/>
      <c r="D3" s="167"/>
      <c r="E3" s="167"/>
      <c r="F3" s="167"/>
      <c r="G3" s="167"/>
      <c r="H3" s="167"/>
      <c r="I3" s="167"/>
      <c r="J3" s="167"/>
      <c r="O3" s="58"/>
      <c r="P3" s="58"/>
      <c r="Q3" s="58"/>
      <c r="R3" s="58"/>
      <c r="S3" s="58"/>
      <c r="T3" s="58"/>
      <c r="U3" s="58"/>
      <c r="V3" s="58"/>
      <c r="W3" s="58"/>
    </row>
    <row r="4" spans="1:23" ht="18" x14ac:dyDescent="0.25">
      <c r="B4" s="30"/>
      <c r="C4" s="30"/>
      <c r="D4" s="30"/>
      <c r="E4" s="30"/>
      <c r="F4" s="30"/>
      <c r="G4" s="30"/>
      <c r="H4" s="30"/>
      <c r="I4" s="6"/>
      <c r="J4" s="6"/>
      <c r="O4" s="58"/>
      <c r="P4" s="58"/>
      <c r="Q4" s="58"/>
      <c r="R4" s="58"/>
      <c r="S4" s="58"/>
      <c r="T4" s="58"/>
      <c r="U4" s="58"/>
      <c r="V4" s="58"/>
      <c r="W4" s="58"/>
    </row>
    <row r="5" spans="1:23" ht="25.5" x14ac:dyDescent="0.25">
      <c r="A5" s="64" t="s">
        <v>34</v>
      </c>
      <c r="B5" s="26" t="s">
        <v>35</v>
      </c>
      <c r="C5" s="25" t="s">
        <v>12</v>
      </c>
      <c r="D5" s="26" t="s">
        <v>13</v>
      </c>
      <c r="E5" s="26" t="s">
        <v>169</v>
      </c>
      <c r="F5" s="26" t="s">
        <v>170</v>
      </c>
      <c r="G5" s="26" t="s">
        <v>49</v>
      </c>
      <c r="H5" s="26" t="s">
        <v>202</v>
      </c>
      <c r="I5" s="26" t="s">
        <v>50</v>
      </c>
      <c r="J5" s="26" t="s">
        <v>51</v>
      </c>
      <c r="O5" s="193"/>
      <c r="P5" s="193"/>
      <c r="Q5" s="193"/>
      <c r="R5" s="58"/>
      <c r="S5" s="58"/>
      <c r="T5" s="58"/>
      <c r="U5" s="58"/>
      <c r="V5" s="58"/>
      <c r="W5" s="58"/>
    </row>
    <row r="6" spans="1:23" x14ac:dyDescent="0.25">
      <c r="A6" s="64"/>
      <c r="B6" s="26"/>
      <c r="C6" s="132">
        <f>SUM(C7+C133+C141+C148)</f>
        <v>7588067.4500000002</v>
      </c>
      <c r="D6" s="131">
        <f>SUM(D7+D47+D133+D141+D148)</f>
        <v>5426506.0599999996</v>
      </c>
      <c r="E6" s="160">
        <f>C6/7.5345</f>
        <v>1007109.62240361</v>
      </c>
      <c r="F6" s="160">
        <f>D6/7.5345</f>
        <v>720221.12416218722</v>
      </c>
      <c r="G6" s="131">
        <f>SUM(G7+G47+G133+G141+G148)</f>
        <v>7786411.8569999998</v>
      </c>
      <c r="H6" s="160">
        <f>SUM(H7+H47+H148)</f>
        <v>1033434.4491339836</v>
      </c>
      <c r="I6" s="160">
        <f>H6</f>
        <v>1033434.4491339836</v>
      </c>
      <c r="J6" s="160">
        <f>H6</f>
        <v>1033434.4491339836</v>
      </c>
      <c r="O6" s="159"/>
      <c r="P6" s="159"/>
      <c r="Q6" s="159"/>
      <c r="R6" s="58"/>
      <c r="S6" s="58"/>
      <c r="T6" s="58"/>
      <c r="U6" s="58"/>
      <c r="V6" s="58"/>
      <c r="W6" s="58"/>
    </row>
    <row r="7" spans="1:23" ht="78.75" customHeight="1" x14ac:dyDescent="0.25">
      <c r="A7" s="114" t="s">
        <v>59</v>
      </c>
      <c r="B7" s="115" t="s">
        <v>60</v>
      </c>
      <c r="C7" s="122">
        <v>449077.62</v>
      </c>
      <c r="D7" s="117">
        <f>SUM(D8+D39)</f>
        <v>449078.06</v>
      </c>
      <c r="E7" s="117">
        <f>D7/7.5345</f>
        <v>59602.90132059194</v>
      </c>
      <c r="F7" s="117">
        <f>D7/7.5345</f>
        <v>59602.90132059194</v>
      </c>
      <c r="G7" s="117">
        <f>G8+G39</f>
        <v>469273.15</v>
      </c>
      <c r="H7" s="117">
        <f>G7/7.5345</f>
        <v>62283.250381578073</v>
      </c>
      <c r="I7" s="117">
        <v>62283.250381578073</v>
      </c>
      <c r="J7" s="117">
        <v>62283.250381578073</v>
      </c>
      <c r="M7" s="129"/>
      <c r="O7" s="194"/>
      <c r="P7" s="194"/>
      <c r="Q7" s="194"/>
      <c r="R7" s="58"/>
      <c r="S7" s="58"/>
      <c r="T7" s="58"/>
      <c r="U7" s="58"/>
      <c r="V7" s="58"/>
      <c r="W7" s="58"/>
    </row>
    <row r="8" spans="1:23" ht="35.25" customHeight="1" x14ac:dyDescent="0.25">
      <c r="A8" s="81" t="s">
        <v>61</v>
      </c>
      <c r="B8" s="82" t="s">
        <v>62</v>
      </c>
      <c r="C8" s="123">
        <v>381860</v>
      </c>
      <c r="D8" s="113">
        <v>381860</v>
      </c>
      <c r="E8" s="113">
        <f>C8/7.5345</f>
        <v>50681.531621209098</v>
      </c>
      <c r="F8" s="113">
        <f t="shared" ref="F8:F58" si="0">D8/7.5345</f>
        <v>50681.531621209098</v>
      </c>
      <c r="G8" s="113">
        <f>G9</f>
        <v>400177.49</v>
      </c>
      <c r="H8" s="113">
        <f>H9</f>
        <v>53112.680337115926</v>
      </c>
      <c r="I8" s="113">
        <f>I9</f>
        <v>53112.680337115926</v>
      </c>
      <c r="J8" s="113">
        <f>J9</f>
        <v>53112.680337115926</v>
      </c>
      <c r="M8" s="129"/>
      <c r="O8" s="194"/>
      <c r="P8" s="194"/>
      <c r="Q8" s="194"/>
      <c r="R8" s="58"/>
      <c r="S8" s="58"/>
      <c r="T8" s="58"/>
      <c r="U8" s="58"/>
      <c r="V8" s="58"/>
      <c r="W8" s="58"/>
    </row>
    <row r="9" spans="1:23" ht="30.75" customHeight="1" x14ac:dyDescent="0.25">
      <c r="A9" s="163" t="s">
        <v>173</v>
      </c>
      <c r="B9" s="83" t="s">
        <v>171</v>
      </c>
      <c r="C9" s="120">
        <v>381859.98</v>
      </c>
      <c r="D9" s="105">
        <f>D10</f>
        <v>381860</v>
      </c>
      <c r="E9" s="105">
        <f>C9/7.5345</f>
        <v>50681.528966752929</v>
      </c>
      <c r="F9" s="105">
        <f t="shared" si="0"/>
        <v>50681.531621209098</v>
      </c>
      <c r="G9" s="105">
        <f>SUM(G10)</f>
        <v>400177.49</v>
      </c>
      <c r="H9" s="105">
        <f t="shared" ref="H9:H58" si="1">G9/7.5345</f>
        <v>53112.680337115926</v>
      </c>
      <c r="I9" s="105">
        <v>53112.680337115926</v>
      </c>
      <c r="J9" s="121">
        <v>53112.680337115926</v>
      </c>
      <c r="M9" s="129"/>
      <c r="O9" s="195"/>
      <c r="P9" s="195"/>
      <c r="Q9" s="195"/>
      <c r="R9" s="58"/>
      <c r="S9" s="58"/>
      <c r="T9" s="58"/>
      <c r="U9" s="58"/>
      <c r="V9" s="58"/>
      <c r="W9" s="58"/>
    </row>
    <row r="10" spans="1:23" x14ac:dyDescent="0.25">
      <c r="A10" s="65">
        <v>3</v>
      </c>
      <c r="B10" s="48" t="s">
        <v>23</v>
      </c>
      <c r="C10" s="98">
        <v>381859.98</v>
      </c>
      <c r="D10" s="99">
        <f>SUM(D11+D36)</f>
        <v>381860</v>
      </c>
      <c r="E10" s="99">
        <f>C10/7.5345</f>
        <v>50681.528966752929</v>
      </c>
      <c r="F10" s="99">
        <f t="shared" si="0"/>
        <v>50681.531621209098</v>
      </c>
      <c r="G10" s="99">
        <f>SUM(G11+G36)</f>
        <v>400177.49</v>
      </c>
      <c r="H10" s="99">
        <f t="shared" si="1"/>
        <v>53112.680337115926</v>
      </c>
      <c r="I10" s="99">
        <v>53112.680337115926</v>
      </c>
      <c r="J10" s="100">
        <v>53112.680337115926</v>
      </c>
      <c r="O10" s="191"/>
      <c r="P10" s="191"/>
      <c r="Q10" s="191"/>
      <c r="R10" s="58"/>
      <c r="S10" s="58"/>
      <c r="T10" s="58"/>
      <c r="U10" s="58"/>
      <c r="V10" s="58"/>
      <c r="W10" s="58"/>
    </row>
    <row r="11" spans="1:23" ht="15" customHeight="1" x14ac:dyDescent="0.25">
      <c r="A11" s="65">
        <v>32</v>
      </c>
      <c r="B11" s="48" t="s">
        <v>36</v>
      </c>
      <c r="C11" s="98">
        <v>377359.98</v>
      </c>
      <c r="D11" s="99">
        <f>SUM(D12+D17+D21+D30)</f>
        <v>377360</v>
      </c>
      <c r="E11" s="99">
        <f t="shared" ref="E11:E54" si="2">C11/7.5345</f>
        <v>50084.276328887114</v>
      </c>
      <c r="F11" s="99">
        <f t="shared" si="0"/>
        <v>50084.278983343283</v>
      </c>
      <c r="G11" s="99">
        <f>SUM(G12+G17+G21+G30)</f>
        <v>395177.49</v>
      </c>
      <c r="H11" s="99">
        <f>G11/7.5345</f>
        <v>52449.066295042801</v>
      </c>
      <c r="I11" s="99">
        <v>52449.066295042801</v>
      </c>
      <c r="J11" s="99">
        <v>52449.066295042801</v>
      </c>
      <c r="M11" s="129"/>
      <c r="O11" s="192"/>
      <c r="P11" s="192"/>
      <c r="Q11" s="192"/>
      <c r="R11" s="58"/>
      <c r="S11" s="58"/>
      <c r="T11" s="58"/>
      <c r="U11" s="58"/>
      <c r="V11" s="58"/>
      <c r="W11" s="58"/>
    </row>
    <row r="12" spans="1:23" ht="14.25" customHeight="1" x14ac:dyDescent="0.25">
      <c r="A12" s="65">
        <v>321</v>
      </c>
      <c r="B12" s="48" t="s">
        <v>63</v>
      </c>
      <c r="C12" s="98">
        <v>194700</v>
      </c>
      <c r="D12" s="99">
        <f>SUM(D13+D14+D15+D16)</f>
        <v>194700</v>
      </c>
      <c r="E12" s="99">
        <f t="shared" si="2"/>
        <v>25841.130798327693</v>
      </c>
      <c r="F12" s="60">
        <f t="shared" si="0"/>
        <v>25841.130798327693</v>
      </c>
      <c r="G12" s="99">
        <f>SUM(G13:G16)</f>
        <v>256000</v>
      </c>
      <c r="H12" s="99">
        <f t="shared" si="1"/>
        <v>33977.038954144271</v>
      </c>
      <c r="I12" s="99">
        <v>33977.038954144271</v>
      </c>
      <c r="J12" s="99">
        <v>33977.038954144271</v>
      </c>
      <c r="O12" s="192"/>
      <c r="P12" s="192"/>
      <c r="Q12" s="192"/>
      <c r="R12" s="58"/>
      <c r="S12" s="58"/>
      <c r="T12" s="58"/>
      <c r="U12" s="58"/>
      <c r="V12" s="58"/>
      <c r="W12" s="58"/>
    </row>
    <row r="13" spans="1:23" ht="15" customHeight="1" x14ac:dyDescent="0.25">
      <c r="A13" s="66">
        <v>3211</v>
      </c>
      <c r="B13" s="49" t="s">
        <v>64</v>
      </c>
      <c r="C13" s="59">
        <v>36731.79</v>
      </c>
      <c r="D13" s="60">
        <v>29000</v>
      </c>
      <c r="E13" s="60">
        <f t="shared" si="2"/>
        <v>4875.1463268962771</v>
      </c>
      <c r="F13" s="60">
        <f t="shared" si="0"/>
        <v>3848.9614440241553</v>
      </c>
      <c r="G13" s="60">
        <v>45000</v>
      </c>
      <c r="H13" s="60">
        <f t="shared" si="1"/>
        <v>5972.5263786581718</v>
      </c>
      <c r="I13" s="60">
        <v>5972.5263786581718</v>
      </c>
      <c r="J13" s="61">
        <v>5972.5263786581718</v>
      </c>
      <c r="M13" s="129"/>
      <c r="O13" s="189"/>
      <c r="P13" s="189"/>
      <c r="Q13" s="189"/>
      <c r="R13" s="58"/>
      <c r="S13" s="58"/>
      <c r="T13" s="58"/>
      <c r="U13" s="58"/>
      <c r="V13" s="58"/>
      <c r="W13" s="58"/>
    </row>
    <row r="14" spans="1:23" ht="28.5" customHeight="1" x14ac:dyDescent="0.25">
      <c r="A14" s="66">
        <v>3212</v>
      </c>
      <c r="B14" s="49" t="s">
        <v>65</v>
      </c>
      <c r="C14" s="59">
        <v>147493.71</v>
      </c>
      <c r="D14" s="60">
        <v>149000</v>
      </c>
      <c r="E14" s="60">
        <f t="shared" si="2"/>
        <v>19575.779414692413</v>
      </c>
      <c r="F14" s="60">
        <f t="shared" si="0"/>
        <v>19775.698453779281</v>
      </c>
      <c r="G14" s="60">
        <v>200000</v>
      </c>
      <c r="H14" s="60">
        <f t="shared" si="1"/>
        <v>26544.56168292521</v>
      </c>
      <c r="I14" s="60">
        <v>26544.56168292521</v>
      </c>
      <c r="J14" s="61">
        <v>26544.56168292521</v>
      </c>
      <c r="M14" s="129"/>
      <c r="O14" s="190"/>
      <c r="P14" s="190"/>
      <c r="Q14" s="190"/>
      <c r="R14" s="58"/>
      <c r="S14" s="58"/>
      <c r="T14" s="58"/>
      <c r="U14" s="58"/>
      <c r="V14" s="58"/>
      <c r="W14" s="58"/>
    </row>
    <row r="15" spans="1:23" x14ac:dyDescent="0.25">
      <c r="A15" s="66">
        <v>3213</v>
      </c>
      <c r="B15" s="49" t="s">
        <v>66</v>
      </c>
      <c r="C15" s="59">
        <v>9202.5</v>
      </c>
      <c r="D15" s="60">
        <v>15150</v>
      </c>
      <c r="E15" s="60">
        <f t="shared" si="2"/>
        <v>1221.3816444355962</v>
      </c>
      <c r="F15" s="60">
        <f t="shared" si="0"/>
        <v>2010.7505474815846</v>
      </c>
      <c r="G15" s="60">
        <v>7000</v>
      </c>
      <c r="H15" s="60">
        <f t="shared" si="1"/>
        <v>929.05965890238235</v>
      </c>
      <c r="I15" s="60">
        <v>929.05965890238235</v>
      </c>
      <c r="J15" s="61">
        <v>929.05965890238235</v>
      </c>
      <c r="O15" s="191"/>
      <c r="P15" s="191"/>
      <c r="Q15" s="191"/>
      <c r="R15" s="58"/>
      <c r="S15" s="58"/>
      <c r="T15" s="58"/>
      <c r="U15" s="58"/>
      <c r="V15" s="58"/>
      <c r="W15" s="58"/>
    </row>
    <row r="16" spans="1:23" ht="15" customHeight="1" x14ac:dyDescent="0.25">
      <c r="A16" s="66">
        <v>3214</v>
      </c>
      <c r="B16" s="49" t="s">
        <v>67</v>
      </c>
      <c r="C16" s="59">
        <v>1272</v>
      </c>
      <c r="D16" s="60">
        <v>1550</v>
      </c>
      <c r="E16" s="60">
        <f t="shared" si="2"/>
        <v>168.82341230340433</v>
      </c>
      <c r="F16" s="60">
        <f t="shared" si="0"/>
        <v>205.72035304267038</v>
      </c>
      <c r="G16" s="60">
        <v>4000</v>
      </c>
      <c r="H16" s="60">
        <f t="shared" si="1"/>
        <v>530.89123365850423</v>
      </c>
      <c r="I16" s="60">
        <v>530.89123365850423</v>
      </c>
      <c r="J16" s="61">
        <v>530.89123365850423</v>
      </c>
      <c r="O16" s="189"/>
      <c r="P16" s="189"/>
      <c r="Q16" s="189"/>
      <c r="R16" s="58"/>
      <c r="S16" s="58"/>
      <c r="T16" s="58"/>
      <c r="U16" s="58"/>
      <c r="V16" s="58"/>
      <c r="W16" s="58"/>
    </row>
    <row r="17" spans="1:23" x14ac:dyDescent="0.25">
      <c r="A17" s="65">
        <v>322</v>
      </c>
      <c r="B17" s="48" t="s">
        <v>68</v>
      </c>
      <c r="C17" s="98">
        <v>73944</v>
      </c>
      <c r="D17" s="99">
        <f>SUM(D18+D19+D20+D228)</f>
        <v>73944</v>
      </c>
      <c r="E17" s="99">
        <f t="shared" si="2"/>
        <v>9814.0553454111086</v>
      </c>
      <c r="F17" s="99">
        <f t="shared" si="0"/>
        <v>9814.0553454111086</v>
      </c>
      <c r="G17" s="99">
        <f>SUM(G18:G20)</f>
        <v>46627.49</v>
      </c>
      <c r="H17" s="99">
        <f>H18+H19</f>
        <v>6188.5377211493796</v>
      </c>
      <c r="I17" s="99">
        <v>7117.5910810272735</v>
      </c>
      <c r="J17" s="100">
        <v>7117.5910810272735</v>
      </c>
      <c r="M17" s="129"/>
      <c r="O17" s="190"/>
      <c r="P17" s="190"/>
      <c r="Q17" s="190"/>
      <c r="R17" s="58"/>
      <c r="S17" s="58"/>
      <c r="T17" s="58"/>
      <c r="U17" s="58"/>
      <c r="V17" s="58"/>
      <c r="W17" s="58"/>
    </row>
    <row r="18" spans="1:23" x14ac:dyDescent="0.25">
      <c r="A18" s="66">
        <v>3221</v>
      </c>
      <c r="B18" s="49" t="s">
        <v>69</v>
      </c>
      <c r="C18" s="59">
        <v>57614.25</v>
      </c>
      <c r="D18" s="60">
        <v>56389</v>
      </c>
      <c r="E18" s="60">
        <f t="shared" si="2"/>
        <v>7646.7250647023684</v>
      </c>
      <c r="F18" s="60">
        <f t="shared" si="0"/>
        <v>7484.106443692348</v>
      </c>
      <c r="G18" s="60">
        <v>34627.49</v>
      </c>
      <c r="H18" s="60">
        <f t="shared" si="1"/>
        <v>4595.8577211493794</v>
      </c>
      <c r="I18" s="60">
        <f>H18</f>
        <v>4595.8577211493794</v>
      </c>
      <c r="J18" s="61">
        <f>I18</f>
        <v>4595.8577211493794</v>
      </c>
      <c r="O18" s="191"/>
      <c r="P18" s="191"/>
      <c r="Q18" s="191"/>
      <c r="R18" s="58"/>
      <c r="S18" s="58"/>
      <c r="T18" s="58"/>
      <c r="U18" s="58"/>
      <c r="V18" s="58"/>
      <c r="W18" s="58"/>
    </row>
    <row r="19" spans="1:23" x14ac:dyDescent="0.25">
      <c r="A19" s="66">
        <v>3225</v>
      </c>
      <c r="B19" s="49" t="s">
        <v>71</v>
      </c>
      <c r="C19" s="62">
        <v>15765.75</v>
      </c>
      <c r="D19" s="62">
        <v>15555</v>
      </c>
      <c r="E19" s="60">
        <f t="shared" si="2"/>
        <v>2092.4746167628905</v>
      </c>
      <c r="F19" s="60">
        <f t="shared" si="0"/>
        <v>2064.503284889508</v>
      </c>
      <c r="G19" s="62">
        <v>12000</v>
      </c>
      <c r="H19" s="60">
        <v>1592.68</v>
      </c>
      <c r="I19" s="62">
        <f>H19</f>
        <v>1592.68</v>
      </c>
      <c r="J19" s="62">
        <f>I19</f>
        <v>1592.68</v>
      </c>
    </row>
    <row r="20" spans="1:23" x14ac:dyDescent="0.25">
      <c r="A20" s="66">
        <v>3227</v>
      </c>
      <c r="B20" s="49" t="s">
        <v>72</v>
      </c>
      <c r="C20" s="62">
        <v>564</v>
      </c>
      <c r="D20" s="62">
        <v>2000</v>
      </c>
      <c r="E20" s="60">
        <f t="shared" si="2"/>
        <v>74.855663945849088</v>
      </c>
      <c r="F20" s="60">
        <f t="shared" si="0"/>
        <v>265.44561682925212</v>
      </c>
      <c r="G20" s="62">
        <v>0</v>
      </c>
      <c r="H20" s="60">
        <f t="shared" si="1"/>
        <v>0</v>
      </c>
      <c r="I20" s="62">
        <v>0</v>
      </c>
      <c r="J20" s="62">
        <v>0</v>
      </c>
      <c r="M20" s="129"/>
    </row>
    <row r="21" spans="1:23" x14ac:dyDescent="0.25">
      <c r="A21" s="65">
        <v>323</v>
      </c>
      <c r="B21" s="48" t="s">
        <v>73</v>
      </c>
      <c r="C21" s="101">
        <v>98166</v>
      </c>
      <c r="D21" s="101">
        <f>SUM(D22+D23+D24+D25+D26+D27+D28+D29)</f>
        <v>98166</v>
      </c>
      <c r="E21" s="99">
        <f t="shared" si="2"/>
        <v>13028.86721083018</v>
      </c>
      <c r="F21" s="99">
        <f t="shared" si="0"/>
        <v>13028.86721083018</v>
      </c>
      <c r="G21" s="101">
        <f>SUM(G22:G29)</f>
        <v>81500</v>
      </c>
      <c r="H21" s="99">
        <f>SUM(H22:H29)</f>
        <v>10816.905184816511</v>
      </c>
      <c r="I21" s="101">
        <v>10418.740460548144</v>
      </c>
      <c r="J21" s="101">
        <v>10418.740460548144</v>
      </c>
    </row>
    <row r="22" spans="1:23" x14ac:dyDescent="0.25">
      <c r="A22" s="66">
        <v>3231</v>
      </c>
      <c r="B22" s="49" t="s">
        <v>74</v>
      </c>
      <c r="C22" s="62">
        <v>14633.7</v>
      </c>
      <c r="D22" s="62">
        <v>10000</v>
      </c>
      <c r="E22" s="60">
        <f t="shared" si="2"/>
        <v>1942.2257614971134</v>
      </c>
      <c r="F22" s="60">
        <f t="shared" si="0"/>
        <v>1327.2280841462605</v>
      </c>
      <c r="G22" s="62">
        <v>12000</v>
      </c>
      <c r="H22" s="60">
        <v>1592.67</v>
      </c>
      <c r="I22" s="62">
        <v>1592.6737009755125</v>
      </c>
      <c r="J22" s="62">
        <v>1592.6737009755125</v>
      </c>
    </row>
    <row r="23" spans="1:23" x14ac:dyDescent="0.25">
      <c r="A23" s="66">
        <v>3233</v>
      </c>
      <c r="B23" s="49" t="s">
        <v>75</v>
      </c>
      <c r="C23" s="62">
        <v>0</v>
      </c>
      <c r="D23" s="62">
        <v>0</v>
      </c>
      <c r="E23" s="60">
        <f t="shared" si="2"/>
        <v>0</v>
      </c>
      <c r="F23" s="60">
        <f t="shared" si="0"/>
        <v>0</v>
      </c>
      <c r="G23" s="62">
        <v>7000</v>
      </c>
      <c r="H23" s="60">
        <f t="shared" si="1"/>
        <v>929.05965890238235</v>
      </c>
      <c r="I23" s="62">
        <v>929.05965890238235</v>
      </c>
      <c r="J23" s="62">
        <v>929.05965890238235</v>
      </c>
    </row>
    <row r="24" spans="1:23" x14ac:dyDescent="0.25">
      <c r="A24" s="66">
        <v>3234</v>
      </c>
      <c r="B24" s="49" t="s">
        <v>76</v>
      </c>
      <c r="C24" s="62">
        <v>29176</v>
      </c>
      <c r="D24" s="62">
        <v>42000</v>
      </c>
      <c r="E24" s="60">
        <f t="shared" si="2"/>
        <v>3872.3206583051297</v>
      </c>
      <c r="F24" s="60">
        <f t="shared" si="0"/>
        <v>5574.3579534142937</v>
      </c>
      <c r="G24" s="62">
        <v>3000</v>
      </c>
      <c r="H24" s="60">
        <f t="shared" si="1"/>
        <v>398.16842524387812</v>
      </c>
      <c r="I24" s="62">
        <v>398.16842524387812</v>
      </c>
      <c r="J24" s="62">
        <v>398.16842524387812</v>
      </c>
      <c r="M24" s="129"/>
    </row>
    <row r="25" spans="1:23" x14ac:dyDescent="0.25">
      <c r="A25" s="66">
        <v>3235</v>
      </c>
      <c r="B25" s="49" t="s">
        <v>77</v>
      </c>
      <c r="C25" s="62">
        <v>17625</v>
      </c>
      <c r="D25" s="62">
        <v>16000</v>
      </c>
      <c r="E25" s="60">
        <f t="shared" si="2"/>
        <v>2339.2394983077843</v>
      </c>
      <c r="F25" s="60">
        <f t="shared" si="0"/>
        <v>2123.5649346340169</v>
      </c>
      <c r="G25" s="62">
        <v>17500</v>
      </c>
      <c r="H25" s="60">
        <f t="shared" si="1"/>
        <v>2322.649147255956</v>
      </c>
      <c r="I25" s="62">
        <v>2322.649147255956</v>
      </c>
      <c r="J25" s="62">
        <v>2322.649147255956</v>
      </c>
    </row>
    <row r="26" spans="1:23" x14ac:dyDescent="0.25">
      <c r="A26" s="66">
        <v>3236</v>
      </c>
      <c r="B26" s="49" t="s">
        <v>78</v>
      </c>
      <c r="C26" s="62">
        <v>11400</v>
      </c>
      <c r="D26" s="62">
        <v>11400</v>
      </c>
      <c r="E26" s="60">
        <f t="shared" si="2"/>
        <v>1513.0400159267369</v>
      </c>
      <c r="F26" s="60">
        <f t="shared" si="0"/>
        <v>1513.0400159267369</v>
      </c>
      <c r="G26" s="62">
        <v>19000</v>
      </c>
      <c r="H26" s="60">
        <f t="shared" si="1"/>
        <v>2521.7333598778951</v>
      </c>
      <c r="I26" s="62">
        <f>H26</f>
        <v>2521.7333598778951</v>
      </c>
      <c r="J26" s="62">
        <f>I26</f>
        <v>2521.7333598778951</v>
      </c>
    </row>
    <row r="27" spans="1:23" x14ac:dyDescent="0.25">
      <c r="A27" s="66">
        <v>3237</v>
      </c>
      <c r="B27" s="49" t="s">
        <v>79</v>
      </c>
      <c r="C27" s="62">
        <v>3235</v>
      </c>
      <c r="D27" s="62">
        <v>2766</v>
      </c>
      <c r="E27" s="60">
        <f t="shared" si="2"/>
        <v>429.35828522131527</v>
      </c>
      <c r="F27" s="60">
        <f t="shared" si="0"/>
        <v>367.11128807485562</v>
      </c>
      <c r="G27" s="62">
        <v>6000</v>
      </c>
      <c r="H27" s="60">
        <f t="shared" si="1"/>
        <v>796.33685048775624</v>
      </c>
      <c r="I27" s="62">
        <v>796.33685048775624</v>
      </c>
      <c r="J27" s="62">
        <v>796.33685048775624</v>
      </c>
    </row>
    <row r="28" spans="1:23" x14ac:dyDescent="0.25">
      <c r="A28" s="66">
        <v>3238</v>
      </c>
      <c r="B28" s="49" t="s">
        <v>80</v>
      </c>
      <c r="C28" s="62">
        <v>12042.5</v>
      </c>
      <c r="D28" s="62">
        <v>11000</v>
      </c>
      <c r="E28" s="60">
        <f t="shared" si="2"/>
        <v>1598.3144203331342</v>
      </c>
      <c r="F28" s="60">
        <f t="shared" si="0"/>
        <v>1459.9508925608866</v>
      </c>
      <c r="G28" s="62">
        <v>12000</v>
      </c>
      <c r="H28" s="60">
        <f t="shared" si="1"/>
        <v>1592.6737009755125</v>
      </c>
      <c r="I28" s="62">
        <v>1592.6737009755125</v>
      </c>
      <c r="J28" s="62">
        <v>1592.6737009755125</v>
      </c>
    </row>
    <row r="29" spans="1:23" x14ac:dyDescent="0.25">
      <c r="A29" s="66">
        <v>3239</v>
      </c>
      <c r="B29" s="49" t="s">
        <v>81</v>
      </c>
      <c r="C29" s="62">
        <v>10053.799999999999</v>
      </c>
      <c r="D29" s="62">
        <v>5000</v>
      </c>
      <c r="E29" s="60">
        <f t="shared" si="2"/>
        <v>1334.3685712389672</v>
      </c>
      <c r="F29" s="60">
        <f t="shared" si="0"/>
        <v>663.61404207313024</v>
      </c>
      <c r="G29" s="62">
        <v>5000</v>
      </c>
      <c r="H29" s="60">
        <f t="shared" si="1"/>
        <v>663.61404207313024</v>
      </c>
      <c r="I29" s="62">
        <v>663.61404207313024</v>
      </c>
      <c r="J29" s="62">
        <v>663.61404207313024</v>
      </c>
    </row>
    <row r="30" spans="1:23" x14ac:dyDescent="0.25">
      <c r="A30" s="65">
        <v>329</v>
      </c>
      <c r="B30" s="48" t="s">
        <v>82</v>
      </c>
      <c r="C30" s="101">
        <v>10549.98</v>
      </c>
      <c r="D30" s="101">
        <f>SUM(D31+D32+D33+D34+D3+D35)</f>
        <v>10550</v>
      </c>
      <c r="E30" s="99">
        <f t="shared" si="2"/>
        <v>1400.2229743181365</v>
      </c>
      <c r="F30" s="99">
        <f t="shared" si="0"/>
        <v>1400.2256287743048</v>
      </c>
      <c r="G30" s="101">
        <f>SUM(G31:G35)</f>
        <v>11050</v>
      </c>
      <c r="H30" s="99">
        <f t="shared" si="1"/>
        <v>1466.5870329816178</v>
      </c>
      <c r="I30" s="101">
        <v>935.69579932311365</v>
      </c>
      <c r="J30" s="101">
        <v>935.69579932311365</v>
      </c>
    </row>
    <row r="31" spans="1:23" x14ac:dyDescent="0.25">
      <c r="A31" s="66">
        <v>3292</v>
      </c>
      <c r="B31" s="49" t="s">
        <v>83</v>
      </c>
      <c r="C31" s="62">
        <v>0</v>
      </c>
      <c r="D31" s="62">
        <v>0</v>
      </c>
      <c r="E31" s="60">
        <f t="shared" si="2"/>
        <v>0</v>
      </c>
      <c r="F31" s="60">
        <f t="shared" si="0"/>
        <v>0</v>
      </c>
      <c r="G31" s="62">
        <v>0</v>
      </c>
      <c r="H31" s="60">
        <f t="shared" si="1"/>
        <v>0</v>
      </c>
      <c r="I31" s="62">
        <v>0</v>
      </c>
      <c r="J31" s="62">
        <v>0</v>
      </c>
    </row>
    <row r="32" spans="1:23" x14ac:dyDescent="0.25">
      <c r="A32" s="66">
        <v>3293</v>
      </c>
      <c r="B32" s="49" t="s">
        <v>84</v>
      </c>
      <c r="C32" s="62">
        <v>5557.76</v>
      </c>
      <c r="D32" s="62">
        <v>6000</v>
      </c>
      <c r="E32" s="60">
        <f t="shared" si="2"/>
        <v>737.6415156944721</v>
      </c>
      <c r="F32" s="60">
        <f t="shared" si="0"/>
        <v>796.33685048775624</v>
      </c>
      <c r="G32" s="62">
        <v>6000</v>
      </c>
      <c r="H32" s="60">
        <f t="shared" si="1"/>
        <v>796.33685048775624</v>
      </c>
      <c r="I32" s="62">
        <v>796.33685048775624</v>
      </c>
      <c r="J32" s="62">
        <v>796.33685048775624</v>
      </c>
    </row>
    <row r="33" spans="1:25" x14ac:dyDescent="0.25">
      <c r="A33" s="66">
        <v>3294</v>
      </c>
      <c r="B33" s="49" t="s">
        <v>85</v>
      </c>
      <c r="C33" s="62">
        <v>550</v>
      </c>
      <c r="D33" s="62">
        <v>550</v>
      </c>
      <c r="E33" s="60">
        <f t="shared" si="2"/>
        <v>72.997544628044324</v>
      </c>
      <c r="F33" s="60">
        <f t="shared" si="0"/>
        <v>72.997544628044324</v>
      </c>
      <c r="G33" s="62">
        <v>550</v>
      </c>
      <c r="H33" s="60">
        <f t="shared" si="1"/>
        <v>72.997544628044324</v>
      </c>
      <c r="I33" s="62">
        <v>72.997544628044324</v>
      </c>
      <c r="J33" s="62">
        <v>72.997544628044324</v>
      </c>
    </row>
    <row r="34" spans="1:25" x14ac:dyDescent="0.25">
      <c r="A34" s="66">
        <v>3295</v>
      </c>
      <c r="B34" s="49" t="s">
        <v>86</v>
      </c>
      <c r="C34" s="62">
        <v>0</v>
      </c>
      <c r="D34" s="62">
        <v>0</v>
      </c>
      <c r="E34" s="60">
        <f t="shared" si="2"/>
        <v>0</v>
      </c>
      <c r="F34" s="60">
        <f t="shared" si="0"/>
        <v>0</v>
      </c>
      <c r="G34" s="62">
        <v>500</v>
      </c>
      <c r="H34" s="60">
        <f t="shared" si="1"/>
        <v>66.361404207313029</v>
      </c>
      <c r="I34" s="62">
        <v>66.361404207313029</v>
      </c>
      <c r="J34" s="62">
        <v>66.361404207313029</v>
      </c>
    </row>
    <row r="35" spans="1:25" x14ac:dyDescent="0.25">
      <c r="A35" s="66">
        <v>3299</v>
      </c>
      <c r="B35" s="49" t="s">
        <v>82</v>
      </c>
      <c r="C35" s="62">
        <v>4442.22</v>
      </c>
      <c r="D35" s="62">
        <v>4000</v>
      </c>
      <c r="E35" s="60">
        <f t="shared" si="2"/>
        <v>589.58391399562015</v>
      </c>
      <c r="F35" s="60">
        <f t="shared" si="0"/>
        <v>530.89123365850423</v>
      </c>
      <c r="G35" s="62">
        <v>4000</v>
      </c>
      <c r="H35" s="60">
        <f t="shared" si="1"/>
        <v>530.89123365850423</v>
      </c>
      <c r="I35" s="62">
        <v>530.89123365850423</v>
      </c>
      <c r="J35" s="62">
        <v>530.89123365850423</v>
      </c>
    </row>
    <row r="36" spans="1:25" x14ac:dyDescent="0.25">
      <c r="A36" s="65">
        <v>34</v>
      </c>
      <c r="B36" s="48" t="s">
        <v>87</v>
      </c>
      <c r="C36" s="101">
        <v>4500</v>
      </c>
      <c r="D36" s="101">
        <v>4500</v>
      </c>
      <c r="E36" s="99">
        <f t="shared" si="2"/>
        <v>597.25263786581718</v>
      </c>
      <c r="F36" s="99">
        <f t="shared" si="0"/>
        <v>597.25263786581718</v>
      </c>
      <c r="G36" s="101">
        <f>G38</f>
        <v>5000</v>
      </c>
      <c r="H36" s="99">
        <f t="shared" si="1"/>
        <v>663.61404207313024</v>
      </c>
      <c r="I36" s="101">
        <v>663.61404207313024</v>
      </c>
      <c r="J36" s="101">
        <v>663.61404207313024</v>
      </c>
    </row>
    <row r="37" spans="1:25" x14ac:dyDescent="0.25">
      <c r="A37" s="65">
        <v>343</v>
      </c>
      <c r="B37" s="48" t="s">
        <v>88</v>
      </c>
      <c r="C37" s="62">
        <v>4500</v>
      </c>
      <c r="D37" s="62">
        <v>4500</v>
      </c>
      <c r="E37" s="60">
        <f t="shared" si="2"/>
        <v>597.25263786581718</v>
      </c>
      <c r="F37" s="60">
        <f t="shared" si="0"/>
        <v>597.25263786581718</v>
      </c>
      <c r="G37" s="62">
        <v>5000</v>
      </c>
      <c r="H37" s="60">
        <f t="shared" si="1"/>
        <v>663.61404207313024</v>
      </c>
      <c r="I37" s="62">
        <v>663.61404207313024</v>
      </c>
      <c r="J37" s="62">
        <v>663.61404207313024</v>
      </c>
    </row>
    <row r="38" spans="1:25" x14ac:dyDescent="0.25">
      <c r="A38" s="66">
        <v>3431</v>
      </c>
      <c r="B38" s="49" t="s">
        <v>89</v>
      </c>
      <c r="C38" s="62">
        <v>4500</v>
      </c>
      <c r="D38" s="62">
        <v>4500</v>
      </c>
      <c r="E38" s="60">
        <f t="shared" si="2"/>
        <v>597.25263786581718</v>
      </c>
      <c r="F38" s="60">
        <f t="shared" si="0"/>
        <v>597.25263786581718</v>
      </c>
      <c r="G38" s="62">
        <v>5000</v>
      </c>
      <c r="H38" s="60">
        <f t="shared" si="1"/>
        <v>663.61404207313024</v>
      </c>
      <c r="I38" s="62">
        <v>663.61404207313024</v>
      </c>
      <c r="J38" s="62">
        <v>663.61404207313024</v>
      </c>
    </row>
    <row r="39" spans="1:25" s="80" customFormat="1" ht="32.25" customHeight="1" x14ac:dyDescent="0.25">
      <c r="A39" s="81" t="s">
        <v>92</v>
      </c>
      <c r="B39" s="82" t="s">
        <v>93</v>
      </c>
      <c r="C39" s="112">
        <v>67218.06</v>
      </c>
      <c r="D39" s="112">
        <v>67218.06</v>
      </c>
      <c r="E39" s="113">
        <f t="shared" si="2"/>
        <v>8921.369699382838</v>
      </c>
      <c r="F39" s="113">
        <f t="shared" si="0"/>
        <v>8921.369699382838</v>
      </c>
      <c r="G39" s="112">
        <v>69095.66</v>
      </c>
      <c r="H39" s="113">
        <f t="shared" si="1"/>
        <v>9170.5700444621416</v>
      </c>
      <c r="I39" s="112">
        <v>9170.5700444621416</v>
      </c>
      <c r="J39" s="84">
        <v>9170.5700444621416</v>
      </c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</row>
    <row r="40" spans="1:25" ht="31.5" customHeight="1" x14ac:dyDescent="0.25">
      <c r="A40" s="85" t="s">
        <v>173</v>
      </c>
      <c r="B40" s="86" t="s">
        <v>171</v>
      </c>
      <c r="C40" s="104">
        <v>67217.64</v>
      </c>
      <c r="D40" s="104">
        <v>67218.06</v>
      </c>
      <c r="E40" s="105"/>
      <c r="F40" s="105">
        <f t="shared" si="0"/>
        <v>8921.369699382838</v>
      </c>
      <c r="G40" s="104">
        <v>69095.66</v>
      </c>
      <c r="H40" s="105">
        <f t="shared" si="1"/>
        <v>9170.5700444621416</v>
      </c>
      <c r="I40" s="104">
        <v>9170.5700444621416</v>
      </c>
      <c r="J40" s="104">
        <v>9170.5700444621416</v>
      </c>
    </row>
    <row r="41" spans="1:25" x14ac:dyDescent="0.25">
      <c r="A41" s="65">
        <v>3</v>
      </c>
      <c r="B41" s="48" t="s">
        <v>23</v>
      </c>
      <c r="C41" s="101">
        <v>67217.64</v>
      </c>
      <c r="D41" s="101">
        <v>67218.06</v>
      </c>
      <c r="E41" s="99">
        <f t="shared" si="2"/>
        <v>8921.3139558033035</v>
      </c>
      <c r="F41" s="99">
        <f t="shared" si="0"/>
        <v>8921.369699382838</v>
      </c>
      <c r="G41" s="101">
        <v>69095.66</v>
      </c>
      <c r="H41" s="99">
        <f t="shared" si="1"/>
        <v>9170.5700444621416</v>
      </c>
      <c r="I41" s="101">
        <v>9170.5700444621416</v>
      </c>
      <c r="J41" s="101">
        <v>9170.5700444621416</v>
      </c>
    </row>
    <row r="42" spans="1:25" x14ac:dyDescent="0.25">
      <c r="A42" s="65">
        <v>32</v>
      </c>
      <c r="B42" s="48" t="s">
        <v>36</v>
      </c>
      <c r="C42" s="101">
        <v>67217.64</v>
      </c>
      <c r="D42" s="101">
        <v>14013.06</v>
      </c>
      <c r="E42" s="99">
        <f t="shared" si="2"/>
        <v>8921.3139558033035</v>
      </c>
      <c r="F42" s="99">
        <f t="shared" si="0"/>
        <v>1859.8526776826595</v>
      </c>
      <c r="G42" s="101">
        <f>SUM(G43+G45)</f>
        <v>69095.66</v>
      </c>
      <c r="H42" s="99">
        <f t="shared" si="1"/>
        <v>9170.5700444621416</v>
      </c>
      <c r="I42" s="101">
        <v>9170.5700444621416</v>
      </c>
      <c r="J42" s="101">
        <v>9170.5700444621416</v>
      </c>
    </row>
    <row r="43" spans="1:25" x14ac:dyDescent="0.25">
      <c r="A43" s="65">
        <v>322</v>
      </c>
      <c r="B43" s="48" t="s">
        <v>68</v>
      </c>
      <c r="C43" s="101">
        <v>14013.06</v>
      </c>
      <c r="D43" s="101">
        <v>14013.06</v>
      </c>
      <c r="E43" s="99">
        <f t="shared" si="2"/>
        <v>1859.8526776826595</v>
      </c>
      <c r="F43" s="99">
        <f t="shared" si="0"/>
        <v>1859.8526776826595</v>
      </c>
      <c r="G43" s="101">
        <v>19095.66</v>
      </c>
      <c r="H43" s="99">
        <f t="shared" si="1"/>
        <v>2534.4296237308381</v>
      </c>
      <c r="I43" s="101">
        <v>2534.4296237308381</v>
      </c>
      <c r="J43" s="101">
        <v>2534.4296237308381</v>
      </c>
    </row>
    <row r="44" spans="1:25" ht="26.25" x14ac:dyDescent="0.25">
      <c r="A44" s="66">
        <v>3224</v>
      </c>
      <c r="B44" s="49" t="s">
        <v>94</v>
      </c>
      <c r="C44" s="62">
        <v>14013.06</v>
      </c>
      <c r="D44" s="62">
        <v>14013.06</v>
      </c>
      <c r="E44" s="60">
        <f t="shared" si="2"/>
        <v>1859.8526776826595</v>
      </c>
      <c r="F44" s="60">
        <f t="shared" si="0"/>
        <v>1859.8526776826595</v>
      </c>
      <c r="G44" s="62">
        <v>19095.66</v>
      </c>
      <c r="H44" s="60">
        <f t="shared" si="1"/>
        <v>2534.4296237308381</v>
      </c>
      <c r="I44" s="62">
        <v>2534.4296237308381</v>
      </c>
      <c r="J44" s="62">
        <v>2534.4296237308381</v>
      </c>
      <c r="L44" s="129"/>
    </row>
    <row r="45" spans="1:25" x14ac:dyDescent="0.25">
      <c r="A45" s="65">
        <v>323</v>
      </c>
      <c r="B45" s="48" t="s">
        <v>73</v>
      </c>
      <c r="C45" s="101">
        <v>53204.58</v>
      </c>
      <c r="D45" s="101">
        <v>53205</v>
      </c>
      <c r="E45" s="99">
        <f t="shared" si="2"/>
        <v>7061.4612781206451</v>
      </c>
      <c r="F45" s="99">
        <f t="shared" si="0"/>
        <v>7061.5170217001787</v>
      </c>
      <c r="G45" s="101">
        <v>50000</v>
      </c>
      <c r="H45" s="99">
        <f t="shared" si="1"/>
        <v>6636.1404207313026</v>
      </c>
      <c r="I45" s="101">
        <v>6636.1404207313026</v>
      </c>
      <c r="J45" s="101">
        <v>6636.1404207313026</v>
      </c>
    </row>
    <row r="46" spans="1:25" x14ac:dyDescent="0.25">
      <c r="A46" s="66">
        <v>3232</v>
      </c>
      <c r="B46" s="49" t="s">
        <v>95</v>
      </c>
      <c r="C46" s="62">
        <v>53204.58</v>
      </c>
      <c r="D46" s="62">
        <v>53205</v>
      </c>
      <c r="E46" s="60">
        <f t="shared" si="2"/>
        <v>7061.4612781206451</v>
      </c>
      <c r="F46" s="60">
        <f t="shared" si="0"/>
        <v>7061.5170217001787</v>
      </c>
      <c r="G46" s="62">
        <v>50000</v>
      </c>
      <c r="H46" s="60">
        <f t="shared" si="1"/>
        <v>6636.1404207313026</v>
      </c>
      <c r="I46" s="62">
        <v>6636.1404207313026</v>
      </c>
      <c r="J46" s="62">
        <v>6636.1404207313026</v>
      </c>
    </row>
    <row r="47" spans="1:25" ht="63.75" customHeight="1" x14ac:dyDescent="0.25">
      <c r="A47" s="114" t="s">
        <v>98</v>
      </c>
      <c r="B47" s="115" t="s">
        <v>99</v>
      </c>
      <c r="C47" s="116">
        <v>278268.06</v>
      </c>
      <c r="D47" s="116">
        <f>SUM(D48+D54+D67+D73+D87+D92)</f>
        <v>0</v>
      </c>
      <c r="E47" s="117">
        <f t="shared" si="2"/>
        <v>36932.518415289662</v>
      </c>
      <c r="F47" s="117">
        <f t="shared" si="0"/>
        <v>0</v>
      </c>
      <c r="G47" s="116">
        <f>SUM(G48+G54+G61+G67+G73+G92+G106+G119)</f>
        <v>205912.99000000002</v>
      </c>
      <c r="H47" s="117">
        <f t="shared" si="1"/>
        <v>27329.350321852813</v>
      </c>
      <c r="I47" s="116">
        <f t="shared" ref="I47:J50" si="3">H47</f>
        <v>27329.350321852813</v>
      </c>
      <c r="J47" s="116">
        <f t="shared" si="3"/>
        <v>27329.350321852813</v>
      </c>
      <c r="M47" s="129"/>
    </row>
    <row r="48" spans="1:25" ht="25.5" x14ac:dyDescent="0.25">
      <c r="A48" s="87" t="s">
        <v>100</v>
      </c>
      <c r="B48" s="88" t="s">
        <v>101</v>
      </c>
      <c r="C48" s="102">
        <v>5000</v>
      </c>
      <c r="D48" s="102"/>
      <c r="E48" s="103">
        <f t="shared" si="2"/>
        <v>663.61404207313024</v>
      </c>
      <c r="F48" s="103">
        <f t="shared" si="0"/>
        <v>0</v>
      </c>
      <c r="G48" s="102">
        <v>2500</v>
      </c>
      <c r="H48" s="103">
        <f t="shared" si="1"/>
        <v>331.80702103656512</v>
      </c>
      <c r="I48" s="102">
        <f t="shared" si="3"/>
        <v>331.80702103656512</v>
      </c>
      <c r="J48" s="102">
        <f t="shared" si="3"/>
        <v>331.80702103656512</v>
      </c>
    </row>
    <row r="49" spans="1:10" ht="33" customHeight="1" x14ac:dyDescent="0.25">
      <c r="A49" s="85" t="s">
        <v>174</v>
      </c>
      <c r="B49" s="86" t="s">
        <v>20</v>
      </c>
      <c r="C49" s="104">
        <v>5000</v>
      </c>
      <c r="D49" s="104"/>
      <c r="E49" s="105"/>
      <c r="F49" s="105">
        <f t="shared" si="0"/>
        <v>0</v>
      </c>
      <c r="G49" s="104">
        <v>2500</v>
      </c>
      <c r="H49" s="105">
        <f t="shared" si="1"/>
        <v>331.80702103656512</v>
      </c>
      <c r="I49" s="104">
        <f t="shared" si="3"/>
        <v>331.80702103656512</v>
      </c>
      <c r="J49" s="104">
        <f t="shared" si="3"/>
        <v>331.80702103656512</v>
      </c>
    </row>
    <row r="50" spans="1:10" x14ac:dyDescent="0.25">
      <c r="A50" s="65">
        <v>3</v>
      </c>
      <c r="B50" s="48" t="s">
        <v>23</v>
      </c>
      <c r="C50" s="101">
        <v>5000</v>
      </c>
      <c r="D50" s="101"/>
      <c r="E50" s="99">
        <f t="shared" si="2"/>
        <v>663.61404207313024</v>
      </c>
      <c r="F50" s="99">
        <f t="shared" si="0"/>
        <v>0</v>
      </c>
      <c r="G50" s="101">
        <v>2500</v>
      </c>
      <c r="H50" s="99">
        <f t="shared" si="1"/>
        <v>331.80702103656512</v>
      </c>
      <c r="I50" s="101">
        <f t="shared" si="3"/>
        <v>331.80702103656512</v>
      </c>
      <c r="J50" s="101">
        <f t="shared" si="3"/>
        <v>331.80702103656512</v>
      </c>
    </row>
    <row r="51" spans="1:10" x14ac:dyDescent="0.25">
      <c r="A51" s="65">
        <v>32</v>
      </c>
      <c r="B51" s="48" t="s">
        <v>36</v>
      </c>
      <c r="C51" s="101">
        <v>5000</v>
      </c>
      <c r="D51" s="101"/>
      <c r="E51" s="99">
        <f t="shared" si="2"/>
        <v>663.61404207313024</v>
      </c>
      <c r="F51" s="99">
        <f t="shared" si="0"/>
        <v>0</v>
      </c>
      <c r="G51" s="101">
        <v>2500</v>
      </c>
      <c r="H51" s="99">
        <f t="shared" si="1"/>
        <v>331.80702103656512</v>
      </c>
      <c r="I51" s="101">
        <f t="shared" ref="I51:J53" si="4">H51</f>
        <v>331.80702103656512</v>
      </c>
      <c r="J51" s="101">
        <f t="shared" si="4"/>
        <v>331.80702103656512</v>
      </c>
    </row>
    <row r="52" spans="1:10" x14ac:dyDescent="0.25">
      <c r="A52" s="65">
        <v>329</v>
      </c>
      <c r="B52" s="48" t="s">
        <v>82</v>
      </c>
      <c r="C52" s="101">
        <v>5000</v>
      </c>
      <c r="D52" s="101"/>
      <c r="E52" s="99">
        <f t="shared" si="2"/>
        <v>663.61404207313024</v>
      </c>
      <c r="F52" s="60">
        <f t="shared" si="0"/>
        <v>0</v>
      </c>
      <c r="G52" s="101">
        <v>2500</v>
      </c>
      <c r="H52" s="99">
        <f t="shared" si="1"/>
        <v>331.80702103656512</v>
      </c>
      <c r="I52" s="101">
        <f t="shared" si="4"/>
        <v>331.80702103656512</v>
      </c>
      <c r="J52" s="101">
        <f t="shared" si="4"/>
        <v>331.80702103656512</v>
      </c>
    </row>
    <row r="53" spans="1:10" x14ac:dyDescent="0.25">
      <c r="A53" s="66">
        <v>3299</v>
      </c>
      <c r="B53" s="49" t="s">
        <v>82</v>
      </c>
      <c r="C53" s="62">
        <v>5000</v>
      </c>
      <c r="D53" s="62"/>
      <c r="E53" s="60">
        <f t="shared" si="2"/>
        <v>663.61404207313024</v>
      </c>
      <c r="F53" s="60">
        <f t="shared" si="0"/>
        <v>0</v>
      </c>
      <c r="G53" s="101">
        <v>2500</v>
      </c>
      <c r="H53" s="60">
        <f t="shared" si="1"/>
        <v>331.80702103656512</v>
      </c>
      <c r="I53" s="101">
        <f t="shared" si="4"/>
        <v>331.80702103656512</v>
      </c>
      <c r="J53" s="101">
        <f t="shared" si="4"/>
        <v>331.80702103656512</v>
      </c>
    </row>
    <row r="54" spans="1:10" ht="25.5" x14ac:dyDescent="0.25">
      <c r="A54" s="87" t="s">
        <v>104</v>
      </c>
      <c r="B54" s="88" t="s">
        <v>105</v>
      </c>
      <c r="C54" s="102">
        <v>14360.15</v>
      </c>
      <c r="D54" s="102"/>
      <c r="E54" s="103">
        <f t="shared" si="2"/>
        <v>1905.9194372552922</v>
      </c>
      <c r="F54" s="103">
        <f t="shared" si="0"/>
        <v>0</v>
      </c>
      <c r="G54" s="102">
        <v>0</v>
      </c>
      <c r="H54" s="103">
        <f t="shared" si="1"/>
        <v>0</v>
      </c>
      <c r="I54" s="102">
        <v>0</v>
      </c>
      <c r="J54" s="102">
        <v>0</v>
      </c>
    </row>
    <row r="55" spans="1:10" ht="28.5" customHeight="1" x14ac:dyDescent="0.25">
      <c r="A55" s="85" t="s">
        <v>174</v>
      </c>
      <c r="B55" s="86" t="s">
        <v>20</v>
      </c>
      <c r="C55" s="104">
        <v>14360.15</v>
      </c>
      <c r="D55" s="104"/>
      <c r="E55" s="105"/>
      <c r="F55" s="105">
        <f t="shared" si="0"/>
        <v>0</v>
      </c>
      <c r="G55" s="104">
        <v>0</v>
      </c>
      <c r="H55" s="105">
        <f t="shared" si="1"/>
        <v>0</v>
      </c>
      <c r="I55" s="104">
        <v>0</v>
      </c>
      <c r="J55" s="104">
        <v>0</v>
      </c>
    </row>
    <row r="56" spans="1:10" x14ac:dyDescent="0.25">
      <c r="A56" s="65">
        <v>3</v>
      </c>
      <c r="B56" s="48" t="s">
        <v>23</v>
      </c>
      <c r="C56" s="101">
        <v>14360.15</v>
      </c>
      <c r="D56" s="101"/>
      <c r="E56" s="99">
        <f t="shared" ref="E56:E146" si="5">C56/7.5345</f>
        <v>1905.9194372552922</v>
      </c>
      <c r="F56" s="99">
        <f t="shared" si="0"/>
        <v>0</v>
      </c>
      <c r="G56" s="101">
        <v>0</v>
      </c>
      <c r="H56" s="99">
        <f t="shared" si="1"/>
        <v>0</v>
      </c>
      <c r="I56" s="101">
        <v>0</v>
      </c>
      <c r="J56" s="101">
        <v>0</v>
      </c>
    </row>
    <row r="57" spans="1:10" x14ac:dyDescent="0.25">
      <c r="A57" s="65">
        <v>32</v>
      </c>
      <c r="B57" s="48" t="s">
        <v>36</v>
      </c>
      <c r="C57" s="101">
        <v>14360.15</v>
      </c>
      <c r="D57" s="101"/>
      <c r="E57" s="99">
        <f t="shared" si="5"/>
        <v>1905.9194372552922</v>
      </c>
      <c r="F57" s="99">
        <f t="shared" si="0"/>
        <v>0</v>
      </c>
      <c r="G57" s="101">
        <v>0</v>
      </c>
      <c r="H57" s="99">
        <f t="shared" si="1"/>
        <v>0</v>
      </c>
      <c r="I57" s="101">
        <v>0</v>
      </c>
      <c r="J57" s="101">
        <v>0</v>
      </c>
    </row>
    <row r="58" spans="1:10" x14ac:dyDescent="0.25">
      <c r="A58" s="65">
        <v>329</v>
      </c>
      <c r="B58" s="48" t="s">
        <v>82</v>
      </c>
      <c r="C58" s="101">
        <v>14360.15</v>
      </c>
      <c r="D58" s="101"/>
      <c r="E58" s="99">
        <f t="shared" si="5"/>
        <v>1905.9194372552922</v>
      </c>
      <c r="F58" s="99">
        <f t="shared" si="0"/>
        <v>0</v>
      </c>
      <c r="G58" s="101">
        <v>0</v>
      </c>
      <c r="H58" s="99">
        <f t="shared" si="1"/>
        <v>0</v>
      </c>
      <c r="I58" s="101">
        <v>0</v>
      </c>
      <c r="J58" s="101">
        <v>0</v>
      </c>
    </row>
    <row r="59" spans="1:10" ht="26.25" x14ac:dyDescent="0.25">
      <c r="A59" s="66">
        <v>3291</v>
      </c>
      <c r="B59" s="49" t="s">
        <v>106</v>
      </c>
      <c r="C59" s="62">
        <v>4394.1499999999996</v>
      </c>
      <c r="D59" s="62"/>
      <c r="E59" s="60">
        <f t="shared" si="5"/>
        <v>583.20392859512901</v>
      </c>
      <c r="F59" s="60">
        <f t="shared" ref="F59:F135" si="6">D59/7.5345</f>
        <v>0</v>
      </c>
      <c r="G59" s="62">
        <v>0</v>
      </c>
      <c r="H59" s="60">
        <f t="shared" ref="H59:H121" si="7">G59/7.5345</f>
        <v>0</v>
      </c>
      <c r="I59" s="62">
        <v>0</v>
      </c>
      <c r="J59" s="62">
        <v>0</v>
      </c>
    </row>
    <row r="60" spans="1:10" ht="22.5" customHeight="1" x14ac:dyDescent="0.25">
      <c r="A60" s="66">
        <v>3299</v>
      </c>
      <c r="B60" s="49" t="s">
        <v>82</v>
      </c>
      <c r="C60" s="62">
        <v>9966</v>
      </c>
      <c r="D60" s="62"/>
      <c r="E60" s="60">
        <f t="shared" si="5"/>
        <v>1322.7155086601631</v>
      </c>
      <c r="F60" s="60">
        <f t="shared" si="6"/>
        <v>0</v>
      </c>
      <c r="G60" s="62">
        <v>0</v>
      </c>
      <c r="H60" s="60">
        <f t="shared" si="7"/>
        <v>0</v>
      </c>
      <c r="I60" s="62">
        <v>0</v>
      </c>
      <c r="J60" s="62">
        <v>0</v>
      </c>
    </row>
    <row r="61" spans="1:10" ht="25.5" x14ac:dyDescent="0.25">
      <c r="A61" s="87" t="s">
        <v>107</v>
      </c>
      <c r="B61" s="88" t="s">
        <v>108</v>
      </c>
      <c r="C61" s="102">
        <v>5000</v>
      </c>
      <c r="D61" s="102"/>
      <c r="E61" s="103">
        <f t="shared" si="5"/>
        <v>663.61404207313024</v>
      </c>
      <c r="F61" s="103">
        <f t="shared" si="6"/>
        <v>0</v>
      </c>
      <c r="G61" s="102">
        <v>0</v>
      </c>
      <c r="H61" s="103">
        <f t="shared" si="7"/>
        <v>0</v>
      </c>
      <c r="I61" s="102">
        <v>0</v>
      </c>
      <c r="J61" s="102">
        <v>0</v>
      </c>
    </row>
    <row r="62" spans="1:10" ht="28.5" customHeight="1" x14ac:dyDescent="0.25">
      <c r="A62" s="91" t="s">
        <v>175</v>
      </c>
      <c r="B62" s="86" t="s">
        <v>20</v>
      </c>
      <c r="C62" s="104">
        <v>5000</v>
      </c>
      <c r="D62" s="104"/>
      <c r="E62" s="105">
        <v>0</v>
      </c>
      <c r="F62" s="105">
        <f t="shared" si="6"/>
        <v>0</v>
      </c>
      <c r="G62" s="104">
        <v>0</v>
      </c>
      <c r="H62" s="105">
        <f t="shared" si="7"/>
        <v>0</v>
      </c>
      <c r="I62" s="104">
        <v>0</v>
      </c>
      <c r="J62" s="104">
        <v>0</v>
      </c>
    </row>
    <row r="63" spans="1:10" x14ac:dyDescent="0.25">
      <c r="A63" s="68" t="s">
        <v>109</v>
      </c>
      <c r="B63" s="51" t="s">
        <v>23</v>
      </c>
      <c r="C63" s="101">
        <v>5000</v>
      </c>
      <c r="D63" s="101"/>
      <c r="E63" s="99">
        <f t="shared" si="5"/>
        <v>663.61404207313024</v>
      </c>
      <c r="F63" s="99">
        <f t="shared" si="6"/>
        <v>0</v>
      </c>
      <c r="G63" s="101">
        <v>0</v>
      </c>
      <c r="H63" s="99">
        <f t="shared" si="7"/>
        <v>0</v>
      </c>
      <c r="I63" s="101">
        <v>0</v>
      </c>
      <c r="J63" s="101">
        <v>0</v>
      </c>
    </row>
    <row r="64" spans="1:10" x14ac:dyDescent="0.25">
      <c r="A64" s="69" t="s">
        <v>110</v>
      </c>
      <c r="B64" s="52" t="s">
        <v>36</v>
      </c>
      <c r="C64" s="101">
        <v>5000</v>
      </c>
      <c r="D64" s="101"/>
      <c r="E64" s="99">
        <f t="shared" si="5"/>
        <v>663.61404207313024</v>
      </c>
      <c r="F64" s="99">
        <f t="shared" si="6"/>
        <v>0</v>
      </c>
      <c r="G64" s="101">
        <v>0</v>
      </c>
      <c r="H64" s="99">
        <f t="shared" si="7"/>
        <v>0</v>
      </c>
      <c r="I64" s="101">
        <v>0</v>
      </c>
      <c r="J64" s="101">
        <v>0</v>
      </c>
    </row>
    <row r="65" spans="1:10" x14ac:dyDescent="0.25">
      <c r="A65" s="69" t="s">
        <v>111</v>
      </c>
      <c r="B65" s="52" t="s">
        <v>82</v>
      </c>
      <c r="C65" s="101">
        <v>5000</v>
      </c>
      <c r="D65" s="101"/>
      <c r="E65" s="99">
        <f t="shared" si="5"/>
        <v>663.61404207313024</v>
      </c>
      <c r="F65" s="99">
        <f t="shared" si="6"/>
        <v>0</v>
      </c>
      <c r="G65" s="101">
        <v>0</v>
      </c>
      <c r="H65" s="99">
        <f t="shared" si="7"/>
        <v>0</v>
      </c>
      <c r="I65" s="101">
        <v>0</v>
      </c>
      <c r="J65" s="101">
        <v>0</v>
      </c>
    </row>
    <row r="66" spans="1:10" x14ac:dyDescent="0.25">
      <c r="A66" s="70" t="s">
        <v>112</v>
      </c>
      <c r="B66" s="53" t="s">
        <v>82</v>
      </c>
      <c r="C66" s="62">
        <v>5000</v>
      </c>
      <c r="D66" s="62"/>
      <c r="E66" s="60">
        <f t="shared" si="5"/>
        <v>663.61404207313024</v>
      </c>
      <c r="F66" s="60">
        <f t="shared" si="6"/>
        <v>0</v>
      </c>
      <c r="G66" s="62">
        <v>0</v>
      </c>
      <c r="H66" s="60">
        <f t="shared" si="7"/>
        <v>0</v>
      </c>
      <c r="I66" s="62">
        <v>0</v>
      </c>
      <c r="J66" s="62">
        <v>0</v>
      </c>
    </row>
    <row r="67" spans="1:10" ht="25.5" x14ac:dyDescent="0.25">
      <c r="A67" s="87" t="s">
        <v>113</v>
      </c>
      <c r="B67" s="88" t="s">
        <v>114</v>
      </c>
      <c r="C67" s="102">
        <v>3913.04</v>
      </c>
      <c r="D67" s="102"/>
      <c r="E67" s="103">
        <f t="shared" si="5"/>
        <v>519.34965823876826</v>
      </c>
      <c r="F67" s="103">
        <f t="shared" si="6"/>
        <v>0</v>
      </c>
      <c r="G67" s="102">
        <v>3913.04</v>
      </c>
      <c r="H67" s="103">
        <f>G67/7.5345</f>
        <v>519.34965823876826</v>
      </c>
      <c r="I67" s="102">
        <f>H67</f>
        <v>519.34965823876826</v>
      </c>
      <c r="J67" s="102">
        <f>I67</f>
        <v>519.34965823876826</v>
      </c>
    </row>
    <row r="68" spans="1:10" ht="26.25" customHeight="1" x14ac:dyDescent="0.25">
      <c r="A68" s="85" t="s">
        <v>175</v>
      </c>
      <c r="B68" s="86" t="s">
        <v>20</v>
      </c>
      <c r="C68" s="104">
        <v>3913.04</v>
      </c>
      <c r="D68" s="104"/>
      <c r="E68" s="105">
        <v>519.35</v>
      </c>
      <c r="F68" s="105">
        <f t="shared" si="6"/>
        <v>0</v>
      </c>
      <c r="G68" s="104">
        <v>3913.04</v>
      </c>
      <c r="H68" s="105">
        <f t="shared" si="7"/>
        <v>519.34965823876826</v>
      </c>
      <c r="I68" s="104">
        <f>H68</f>
        <v>519.34965823876826</v>
      </c>
      <c r="J68" s="104">
        <f>I68</f>
        <v>519.34965823876826</v>
      </c>
    </row>
    <row r="69" spans="1:10" x14ac:dyDescent="0.25">
      <c r="A69" s="65">
        <v>3</v>
      </c>
      <c r="B69" s="48" t="s">
        <v>23</v>
      </c>
      <c r="C69" s="101">
        <v>3913.04</v>
      </c>
      <c r="D69" s="101"/>
      <c r="E69" s="99">
        <f t="shared" si="5"/>
        <v>519.34965823876826</v>
      </c>
      <c r="F69" s="99">
        <f t="shared" si="6"/>
        <v>0</v>
      </c>
      <c r="G69" s="101">
        <v>3913.04</v>
      </c>
      <c r="H69" s="99">
        <f t="shared" si="7"/>
        <v>519.34965823876826</v>
      </c>
      <c r="I69" s="101">
        <v>519.35</v>
      </c>
      <c r="J69" s="101">
        <v>519.35</v>
      </c>
    </row>
    <row r="70" spans="1:10" x14ac:dyDescent="0.25">
      <c r="A70" s="65">
        <v>32</v>
      </c>
      <c r="B70" s="48" t="s">
        <v>36</v>
      </c>
      <c r="C70" s="101">
        <v>3913.04</v>
      </c>
      <c r="D70" s="101"/>
      <c r="E70" s="99">
        <f t="shared" si="5"/>
        <v>519.34965823876826</v>
      </c>
      <c r="F70" s="99">
        <f t="shared" si="6"/>
        <v>0</v>
      </c>
      <c r="G70" s="101">
        <f>G69</f>
        <v>3913.04</v>
      </c>
      <c r="H70" s="99">
        <f t="shared" si="7"/>
        <v>519.34965823876826</v>
      </c>
      <c r="I70" s="101">
        <v>519.35</v>
      </c>
      <c r="J70" s="101">
        <v>519.35</v>
      </c>
    </row>
    <row r="71" spans="1:10" x14ac:dyDescent="0.25">
      <c r="A71" s="65">
        <v>323</v>
      </c>
      <c r="B71" s="48" t="s">
        <v>73</v>
      </c>
      <c r="C71" s="101">
        <v>3913.04</v>
      </c>
      <c r="D71" s="101"/>
      <c r="E71" s="99">
        <f t="shared" si="5"/>
        <v>519.34965823876826</v>
      </c>
      <c r="F71" s="99">
        <f t="shared" si="6"/>
        <v>0</v>
      </c>
      <c r="G71" s="101">
        <f t="shared" ref="G71:G72" si="8">G70</f>
        <v>3913.04</v>
      </c>
      <c r="H71" s="99">
        <f t="shared" si="7"/>
        <v>519.34965823876826</v>
      </c>
      <c r="I71" s="101">
        <v>519.35</v>
      </c>
      <c r="J71" s="101">
        <v>519.35</v>
      </c>
    </row>
    <row r="72" spans="1:10" x14ac:dyDescent="0.25">
      <c r="A72" s="66">
        <v>3237</v>
      </c>
      <c r="B72" s="49" t="s">
        <v>79</v>
      </c>
      <c r="C72" s="62">
        <v>3913.04</v>
      </c>
      <c r="D72" s="62"/>
      <c r="E72" s="60">
        <f t="shared" si="5"/>
        <v>519.34965823876826</v>
      </c>
      <c r="F72" s="60">
        <f t="shared" si="6"/>
        <v>0</v>
      </c>
      <c r="G72" s="101">
        <f t="shared" si="8"/>
        <v>3913.04</v>
      </c>
      <c r="H72" s="60">
        <f t="shared" si="7"/>
        <v>519.34965823876826</v>
      </c>
      <c r="I72" s="101">
        <v>519.35</v>
      </c>
      <c r="J72" s="101">
        <v>519.35</v>
      </c>
    </row>
    <row r="73" spans="1:10" ht="25.5" x14ac:dyDescent="0.25">
      <c r="A73" s="87" t="s">
        <v>115</v>
      </c>
      <c r="B73" s="88" t="s">
        <v>176</v>
      </c>
      <c r="C73" s="102">
        <v>106021.85</v>
      </c>
      <c r="D73" s="102"/>
      <c r="E73" s="103">
        <f t="shared" si="5"/>
        <v>14071.517685314222</v>
      </c>
      <c r="F73" s="103">
        <f t="shared" si="6"/>
        <v>0</v>
      </c>
      <c r="G73" s="102">
        <v>0</v>
      </c>
      <c r="H73" s="103">
        <f t="shared" si="7"/>
        <v>0</v>
      </c>
      <c r="I73" s="102">
        <v>0</v>
      </c>
      <c r="J73" s="102">
        <v>0</v>
      </c>
    </row>
    <row r="74" spans="1:10" ht="27" customHeight="1" x14ac:dyDescent="0.25">
      <c r="A74" s="85" t="s">
        <v>174</v>
      </c>
      <c r="B74" s="86" t="s">
        <v>20</v>
      </c>
      <c r="C74" s="104">
        <v>92012.13</v>
      </c>
      <c r="D74" s="104"/>
      <c r="E74" s="105"/>
      <c r="F74" s="105">
        <f t="shared" si="6"/>
        <v>0</v>
      </c>
      <c r="G74" s="104">
        <v>0</v>
      </c>
      <c r="H74" s="105">
        <f t="shared" si="7"/>
        <v>0</v>
      </c>
      <c r="I74" s="104">
        <v>0</v>
      </c>
      <c r="J74" s="104">
        <v>0</v>
      </c>
    </row>
    <row r="75" spans="1:10" x14ac:dyDescent="0.25">
      <c r="A75" s="65">
        <v>3</v>
      </c>
      <c r="B75" s="48" t="s">
        <v>23</v>
      </c>
      <c r="C75" s="101">
        <v>92012.13</v>
      </c>
      <c r="D75" s="101"/>
      <c r="E75" s="99"/>
      <c r="F75" s="99">
        <f t="shared" si="6"/>
        <v>0</v>
      </c>
      <c r="G75" s="101">
        <v>0</v>
      </c>
      <c r="H75" s="99">
        <f t="shared" si="7"/>
        <v>0</v>
      </c>
      <c r="I75" s="101">
        <v>0</v>
      </c>
      <c r="J75" s="101">
        <v>0</v>
      </c>
    </row>
    <row r="76" spans="1:10" x14ac:dyDescent="0.25">
      <c r="A76" s="65">
        <v>31</v>
      </c>
      <c r="B76" s="48" t="s">
        <v>24</v>
      </c>
      <c r="C76" s="101">
        <v>89023.77</v>
      </c>
      <c r="D76" s="101"/>
      <c r="E76" s="99">
        <f t="shared" si="5"/>
        <v>11815.484770057734</v>
      </c>
      <c r="F76" s="99">
        <f t="shared" si="6"/>
        <v>0</v>
      </c>
      <c r="G76" s="101">
        <v>0</v>
      </c>
      <c r="H76" s="99">
        <f t="shared" si="7"/>
        <v>0</v>
      </c>
      <c r="I76" s="101">
        <v>0</v>
      </c>
      <c r="J76" s="101">
        <v>0</v>
      </c>
    </row>
    <row r="77" spans="1:10" x14ac:dyDescent="0.25">
      <c r="A77" s="65">
        <v>311</v>
      </c>
      <c r="B77" s="48" t="s">
        <v>117</v>
      </c>
      <c r="C77" s="101">
        <v>72499.72</v>
      </c>
      <c r="D77" s="101"/>
      <c r="E77" s="99">
        <f t="shared" si="5"/>
        <v>9622.3664476740323</v>
      </c>
      <c r="F77" s="99">
        <f t="shared" si="6"/>
        <v>0</v>
      </c>
      <c r="G77" s="101">
        <v>0</v>
      </c>
      <c r="H77" s="99">
        <f t="shared" si="7"/>
        <v>0</v>
      </c>
      <c r="I77" s="101">
        <v>0</v>
      </c>
      <c r="J77" s="101">
        <v>0</v>
      </c>
    </row>
    <row r="78" spans="1:10" x14ac:dyDescent="0.25">
      <c r="A78" s="66">
        <v>3111</v>
      </c>
      <c r="B78" s="49" t="s">
        <v>118</v>
      </c>
      <c r="C78" s="62">
        <v>72499.72</v>
      </c>
      <c r="D78" s="62"/>
      <c r="E78" s="60">
        <f t="shared" si="5"/>
        <v>9622.3664476740323</v>
      </c>
      <c r="F78" s="60">
        <f t="shared" si="6"/>
        <v>0</v>
      </c>
      <c r="G78" s="106">
        <v>0</v>
      </c>
      <c r="H78" s="60">
        <f t="shared" si="7"/>
        <v>0</v>
      </c>
      <c r="I78" s="62">
        <v>0</v>
      </c>
      <c r="J78" s="62">
        <v>0</v>
      </c>
    </row>
    <row r="79" spans="1:10" x14ac:dyDescent="0.25">
      <c r="A79" s="65">
        <v>312</v>
      </c>
      <c r="B79" s="48" t="s">
        <v>119</v>
      </c>
      <c r="C79" s="101">
        <v>2250</v>
      </c>
      <c r="D79" s="101"/>
      <c r="E79" s="99">
        <f t="shared" si="5"/>
        <v>298.62631893290859</v>
      </c>
      <c r="F79" s="99">
        <f t="shared" si="6"/>
        <v>0</v>
      </c>
      <c r="G79" s="101">
        <v>0</v>
      </c>
      <c r="H79" s="99">
        <f t="shared" si="7"/>
        <v>0</v>
      </c>
      <c r="I79" s="101">
        <v>0</v>
      </c>
      <c r="J79" s="101">
        <v>0</v>
      </c>
    </row>
    <row r="80" spans="1:10" x14ac:dyDescent="0.25">
      <c r="A80" s="66">
        <v>3121</v>
      </c>
      <c r="B80" s="49" t="s">
        <v>119</v>
      </c>
      <c r="C80" s="62">
        <v>2250</v>
      </c>
      <c r="D80" s="62"/>
      <c r="E80" s="60">
        <f t="shared" si="5"/>
        <v>298.62631893290859</v>
      </c>
      <c r="F80" s="60">
        <f t="shared" si="6"/>
        <v>0</v>
      </c>
      <c r="G80" s="106">
        <v>0</v>
      </c>
      <c r="H80" s="60">
        <f t="shared" si="7"/>
        <v>0</v>
      </c>
      <c r="I80" s="62">
        <v>0</v>
      </c>
      <c r="J80" s="62">
        <v>0</v>
      </c>
    </row>
    <row r="81" spans="1:10" x14ac:dyDescent="0.25">
      <c r="A81" s="67">
        <v>313</v>
      </c>
      <c r="B81" s="50" t="s">
        <v>120</v>
      </c>
      <c r="C81" s="101">
        <v>14274.05</v>
      </c>
      <c r="D81" s="101"/>
      <c r="E81" s="99">
        <f t="shared" si="5"/>
        <v>1894.4920034507927</v>
      </c>
      <c r="F81" s="99">
        <f t="shared" si="6"/>
        <v>0</v>
      </c>
      <c r="G81" s="101">
        <v>0</v>
      </c>
      <c r="H81" s="99">
        <f t="shared" si="7"/>
        <v>0</v>
      </c>
      <c r="I81" s="101">
        <v>0</v>
      </c>
      <c r="J81" s="101">
        <v>0</v>
      </c>
    </row>
    <row r="82" spans="1:10" x14ac:dyDescent="0.25">
      <c r="A82" s="66">
        <v>3132</v>
      </c>
      <c r="B82" s="49" t="s">
        <v>121</v>
      </c>
      <c r="C82" s="62">
        <v>14274.05</v>
      </c>
      <c r="D82" s="62"/>
      <c r="E82" s="60">
        <f t="shared" si="5"/>
        <v>1894.4920034507927</v>
      </c>
      <c r="F82" s="60">
        <f t="shared" si="6"/>
        <v>0</v>
      </c>
      <c r="G82" s="106">
        <v>0</v>
      </c>
      <c r="H82" s="60">
        <f t="shared" si="7"/>
        <v>0</v>
      </c>
      <c r="I82" s="62">
        <v>0</v>
      </c>
      <c r="J82" s="62">
        <v>0</v>
      </c>
    </row>
    <row r="83" spans="1:10" x14ac:dyDescent="0.25">
      <c r="A83" s="65">
        <v>32</v>
      </c>
      <c r="B83" s="48" t="s">
        <v>36</v>
      </c>
      <c r="C83" s="101">
        <v>2988.36</v>
      </c>
      <c r="D83" s="101"/>
      <c r="E83" s="99">
        <f t="shared" si="5"/>
        <v>396.6235317539319</v>
      </c>
      <c r="F83" s="99">
        <f t="shared" si="6"/>
        <v>0</v>
      </c>
      <c r="G83" s="101">
        <v>0</v>
      </c>
      <c r="H83" s="99">
        <f t="shared" si="7"/>
        <v>0</v>
      </c>
      <c r="I83" s="101">
        <v>0</v>
      </c>
      <c r="J83" s="101">
        <v>0</v>
      </c>
    </row>
    <row r="84" spans="1:10" x14ac:dyDescent="0.25">
      <c r="A84" s="65">
        <v>321</v>
      </c>
      <c r="B84" s="48" t="s">
        <v>63</v>
      </c>
      <c r="C84" s="101">
        <v>2988.36</v>
      </c>
      <c r="D84" s="101"/>
      <c r="E84" s="99">
        <f t="shared" si="5"/>
        <v>396.6235317539319</v>
      </c>
      <c r="F84" s="99">
        <f t="shared" si="6"/>
        <v>0</v>
      </c>
      <c r="G84" s="101">
        <v>0</v>
      </c>
      <c r="H84" s="99">
        <f t="shared" si="7"/>
        <v>0</v>
      </c>
      <c r="I84" s="101">
        <v>0</v>
      </c>
      <c r="J84" s="101">
        <v>0</v>
      </c>
    </row>
    <row r="85" spans="1:10" x14ac:dyDescent="0.25">
      <c r="A85" s="66">
        <v>3211</v>
      </c>
      <c r="B85" s="49" t="s">
        <v>64</v>
      </c>
      <c r="C85" s="62"/>
      <c r="D85" s="62"/>
      <c r="E85" s="60">
        <f t="shared" si="5"/>
        <v>0</v>
      </c>
      <c r="F85" s="60">
        <f t="shared" si="6"/>
        <v>0</v>
      </c>
      <c r="G85" s="106">
        <v>0</v>
      </c>
      <c r="H85" s="60">
        <f t="shared" si="7"/>
        <v>0</v>
      </c>
      <c r="I85" s="62">
        <v>0</v>
      </c>
      <c r="J85" s="62">
        <v>0</v>
      </c>
    </row>
    <row r="86" spans="1:10" ht="26.25" x14ac:dyDescent="0.25">
      <c r="A86" s="66">
        <v>3212</v>
      </c>
      <c r="B86" s="49" t="s">
        <v>122</v>
      </c>
      <c r="C86" s="62">
        <v>2988.36</v>
      </c>
      <c r="D86" s="62"/>
      <c r="E86" s="60">
        <f t="shared" si="5"/>
        <v>396.6235317539319</v>
      </c>
      <c r="F86" s="60">
        <f t="shared" si="6"/>
        <v>0</v>
      </c>
      <c r="G86" s="106">
        <v>0</v>
      </c>
      <c r="H86" s="60">
        <f t="shared" si="7"/>
        <v>0</v>
      </c>
      <c r="I86" s="62">
        <v>0</v>
      </c>
      <c r="J86" s="62">
        <v>0</v>
      </c>
    </row>
    <row r="87" spans="1:10" ht="32.25" customHeight="1" x14ac:dyDescent="0.25">
      <c r="A87" s="93" t="s">
        <v>177</v>
      </c>
      <c r="B87" s="92" t="s">
        <v>182</v>
      </c>
      <c r="C87" s="104">
        <v>14009.72</v>
      </c>
      <c r="D87" s="104"/>
      <c r="E87" s="105">
        <f t="shared" si="5"/>
        <v>1859.4093835025546</v>
      </c>
      <c r="F87" s="105">
        <f t="shared" si="6"/>
        <v>0</v>
      </c>
      <c r="G87" s="104">
        <v>0</v>
      </c>
      <c r="H87" s="105">
        <f t="shared" si="7"/>
        <v>0</v>
      </c>
      <c r="I87" s="104">
        <v>0</v>
      </c>
      <c r="J87" s="104">
        <v>0</v>
      </c>
    </row>
    <row r="88" spans="1:10" x14ac:dyDescent="0.25">
      <c r="A88" s="66" t="s">
        <v>109</v>
      </c>
      <c r="B88" s="48" t="s">
        <v>62</v>
      </c>
      <c r="C88" s="101">
        <v>14009.72</v>
      </c>
      <c r="D88" s="101"/>
      <c r="E88" s="99"/>
      <c r="F88" s="99">
        <f t="shared" si="6"/>
        <v>0</v>
      </c>
      <c r="G88" s="101">
        <v>0</v>
      </c>
      <c r="H88" s="99">
        <f t="shared" si="7"/>
        <v>0</v>
      </c>
      <c r="I88" s="101">
        <v>0</v>
      </c>
      <c r="J88" s="101">
        <v>0</v>
      </c>
    </row>
    <row r="89" spans="1:10" x14ac:dyDescent="0.25">
      <c r="A89" s="66" t="s">
        <v>178</v>
      </c>
      <c r="B89" s="48" t="s">
        <v>24</v>
      </c>
      <c r="C89" s="101">
        <v>14009.72</v>
      </c>
      <c r="D89" s="101"/>
      <c r="E89" s="99"/>
      <c r="F89" s="99">
        <f t="shared" si="6"/>
        <v>0</v>
      </c>
      <c r="G89" s="101">
        <v>0</v>
      </c>
      <c r="H89" s="99">
        <f t="shared" si="7"/>
        <v>0</v>
      </c>
      <c r="I89" s="101">
        <v>0</v>
      </c>
      <c r="J89" s="101">
        <v>0</v>
      </c>
    </row>
    <row r="90" spans="1:10" x14ac:dyDescent="0.25">
      <c r="A90" s="66" t="s">
        <v>179</v>
      </c>
      <c r="B90" s="48" t="s">
        <v>117</v>
      </c>
      <c r="C90" s="101">
        <v>14009.72</v>
      </c>
      <c r="D90" s="101"/>
      <c r="E90" s="99"/>
      <c r="F90" s="99">
        <f t="shared" si="6"/>
        <v>0</v>
      </c>
      <c r="G90" s="101">
        <v>0</v>
      </c>
      <c r="H90" s="99">
        <f t="shared" si="7"/>
        <v>0</v>
      </c>
      <c r="I90" s="101">
        <v>0</v>
      </c>
      <c r="J90" s="101">
        <v>0</v>
      </c>
    </row>
    <row r="91" spans="1:10" x14ac:dyDescent="0.25">
      <c r="A91" s="66" t="s">
        <v>180</v>
      </c>
      <c r="B91" s="49" t="s">
        <v>181</v>
      </c>
      <c r="C91" s="62">
        <v>14009.72</v>
      </c>
      <c r="D91" s="62"/>
      <c r="E91" s="60"/>
      <c r="F91" s="60">
        <f t="shared" si="6"/>
        <v>0</v>
      </c>
      <c r="G91" s="62">
        <v>0</v>
      </c>
      <c r="H91" s="60">
        <f t="shared" si="7"/>
        <v>0</v>
      </c>
      <c r="I91" s="62">
        <v>0</v>
      </c>
      <c r="J91" s="62">
        <v>0</v>
      </c>
    </row>
    <row r="92" spans="1:10" ht="25.5" x14ac:dyDescent="0.25">
      <c r="A92" s="87" t="s">
        <v>183</v>
      </c>
      <c r="B92" s="88" t="s">
        <v>116</v>
      </c>
      <c r="C92" s="102">
        <f>C93</f>
        <v>6813.81</v>
      </c>
      <c r="D92" s="102"/>
      <c r="E92" s="103">
        <f t="shared" si="5"/>
        <v>904.34799920366311</v>
      </c>
      <c r="F92" s="103">
        <f t="shared" si="6"/>
        <v>0</v>
      </c>
      <c r="G92" s="102">
        <v>0</v>
      </c>
      <c r="H92" s="103">
        <f t="shared" si="7"/>
        <v>0</v>
      </c>
      <c r="I92" s="102">
        <v>0</v>
      </c>
      <c r="J92" s="102">
        <v>0</v>
      </c>
    </row>
    <row r="93" spans="1:10" ht="28.5" customHeight="1" x14ac:dyDescent="0.25">
      <c r="A93" s="85" t="s">
        <v>177</v>
      </c>
      <c r="B93" s="92" t="s">
        <v>182</v>
      </c>
      <c r="C93" s="104">
        <f>C94</f>
        <v>6813.81</v>
      </c>
      <c r="D93" s="104"/>
      <c r="E93" s="105">
        <f>E94</f>
        <v>904.34799920366311</v>
      </c>
      <c r="F93" s="105">
        <f t="shared" si="6"/>
        <v>0</v>
      </c>
      <c r="G93" s="104">
        <v>0</v>
      </c>
      <c r="H93" s="105">
        <f t="shared" si="7"/>
        <v>0</v>
      </c>
      <c r="I93" s="104">
        <v>0</v>
      </c>
      <c r="J93" s="104">
        <v>0</v>
      </c>
    </row>
    <row r="94" spans="1:10" x14ac:dyDescent="0.25">
      <c r="A94" s="65">
        <v>3</v>
      </c>
      <c r="B94" s="48" t="s">
        <v>23</v>
      </c>
      <c r="C94" s="101">
        <v>6813.81</v>
      </c>
      <c r="D94" s="101"/>
      <c r="E94" s="99">
        <f t="shared" si="5"/>
        <v>904.34799920366311</v>
      </c>
      <c r="F94" s="99">
        <f t="shared" si="6"/>
        <v>0</v>
      </c>
      <c r="G94" s="101">
        <v>0</v>
      </c>
      <c r="H94" s="99">
        <f t="shared" si="7"/>
        <v>0</v>
      </c>
      <c r="I94" s="101">
        <v>0</v>
      </c>
      <c r="J94" s="101">
        <v>0</v>
      </c>
    </row>
    <row r="95" spans="1:10" x14ac:dyDescent="0.25">
      <c r="A95" s="65">
        <v>31</v>
      </c>
      <c r="B95" s="48" t="s">
        <v>24</v>
      </c>
      <c r="C95" s="101">
        <v>6813.81</v>
      </c>
      <c r="D95" s="101"/>
      <c r="E95" s="99">
        <f t="shared" si="5"/>
        <v>904.34799920366311</v>
      </c>
      <c r="F95" s="99">
        <f t="shared" si="6"/>
        <v>0</v>
      </c>
      <c r="G95" s="101">
        <v>0</v>
      </c>
      <c r="H95" s="99">
        <f t="shared" si="7"/>
        <v>0</v>
      </c>
      <c r="I95" s="101">
        <v>0</v>
      </c>
      <c r="J95" s="101">
        <v>0</v>
      </c>
    </row>
    <row r="96" spans="1:10" x14ac:dyDescent="0.25">
      <c r="A96" s="65">
        <v>311</v>
      </c>
      <c r="B96" s="48" t="s">
        <v>117</v>
      </c>
      <c r="C96" s="101">
        <v>0</v>
      </c>
      <c r="D96" s="101"/>
      <c r="E96" s="99">
        <f t="shared" si="5"/>
        <v>0</v>
      </c>
      <c r="F96" s="99">
        <f t="shared" si="6"/>
        <v>0</v>
      </c>
      <c r="G96" s="101">
        <v>0</v>
      </c>
      <c r="H96" s="99">
        <f t="shared" si="7"/>
        <v>0</v>
      </c>
      <c r="I96" s="101">
        <v>0</v>
      </c>
      <c r="J96" s="101">
        <v>0</v>
      </c>
    </row>
    <row r="97" spans="1:10" x14ac:dyDescent="0.25">
      <c r="A97" s="66">
        <v>3111</v>
      </c>
      <c r="B97" s="49" t="s">
        <v>118</v>
      </c>
      <c r="C97" s="62">
        <v>0</v>
      </c>
      <c r="D97" s="62"/>
      <c r="E97" s="60">
        <f t="shared" si="5"/>
        <v>0</v>
      </c>
      <c r="F97" s="60">
        <f t="shared" si="6"/>
        <v>0</v>
      </c>
      <c r="G97" s="62">
        <v>0</v>
      </c>
      <c r="H97" s="60">
        <f t="shared" si="7"/>
        <v>0</v>
      </c>
      <c r="I97" s="62">
        <v>0</v>
      </c>
      <c r="J97" s="62">
        <v>0</v>
      </c>
    </row>
    <row r="98" spans="1:10" x14ac:dyDescent="0.25">
      <c r="A98" s="65">
        <v>312</v>
      </c>
      <c r="B98" s="48" t="s">
        <v>119</v>
      </c>
      <c r="C98" s="101">
        <v>0</v>
      </c>
      <c r="D98" s="101"/>
      <c r="E98" s="99">
        <f t="shared" si="5"/>
        <v>0</v>
      </c>
      <c r="F98" s="99">
        <f t="shared" si="6"/>
        <v>0</v>
      </c>
      <c r="G98" s="101">
        <v>0</v>
      </c>
      <c r="H98" s="99">
        <f t="shared" si="7"/>
        <v>0</v>
      </c>
      <c r="I98" s="101">
        <v>0</v>
      </c>
      <c r="J98" s="101">
        <v>0</v>
      </c>
    </row>
    <row r="99" spans="1:10" x14ac:dyDescent="0.25">
      <c r="A99" s="66">
        <v>3121</v>
      </c>
      <c r="B99" s="49" t="s">
        <v>119</v>
      </c>
      <c r="C99" s="62">
        <v>0</v>
      </c>
      <c r="D99" s="62"/>
      <c r="E99" s="60">
        <f t="shared" si="5"/>
        <v>0</v>
      </c>
      <c r="F99" s="60">
        <f t="shared" si="6"/>
        <v>0</v>
      </c>
      <c r="G99" s="62">
        <v>0</v>
      </c>
      <c r="H99" s="60">
        <f t="shared" si="7"/>
        <v>0</v>
      </c>
      <c r="I99" s="62">
        <v>0</v>
      </c>
      <c r="J99" s="62">
        <v>0</v>
      </c>
    </row>
    <row r="100" spans="1:10" x14ac:dyDescent="0.25">
      <c r="A100" s="65">
        <v>313</v>
      </c>
      <c r="B100" s="48" t="s">
        <v>120</v>
      </c>
      <c r="C100" s="101">
        <v>6813.81</v>
      </c>
      <c r="D100" s="101"/>
      <c r="E100" s="99">
        <f t="shared" si="5"/>
        <v>904.34799920366311</v>
      </c>
      <c r="F100" s="99">
        <f t="shared" si="6"/>
        <v>0</v>
      </c>
      <c r="G100" s="101">
        <v>0</v>
      </c>
      <c r="H100" s="99">
        <f t="shared" si="7"/>
        <v>0</v>
      </c>
      <c r="I100" s="101">
        <v>0</v>
      </c>
      <c r="J100" s="101">
        <v>0</v>
      </c>
    </row>
    <row r="101" spans="1:10" ht="12.75" customHeight="1" x14ac:dyDescent="0.25">
      <c r="A101" s="66">
        <v>3132</v>
      </c>
      <c r="B101" s="49" t="s">
        <v>121</v>
      </c>
      <c r="C101" s="62">
        <v>6813.81</v>
      </c>
      <c r="D101" s="62"/>
      <c r="E101" s="60">
        <f t="shared" si="5"/>
        <v>904.34799920366311</v>
      </c>
      <c r="F101" s="60">
        <f t="shared" si="6"/>
        <v>0</v>
      </c>
      <c r="G101" s="62">
        <v>0</v>
      </c>
      <c r="H101" s="60">
        <f t="shared" si="7"/>
        <v>0</v>
      </c>
      <c r="I101" s="62">
        <v>0</v>
      </c>
      <c r="J101" s="62">
        <v>0</v>
      </c>
    </row>
    <row r="102" spans="1:10" x14ac:dyDescent="0.25">
      <c r="A102" s="65">
        <v>32</v>
      </c>
      <c r="B102" s="48" t="s">
        <v>36</v>
      </c>
      <c r="C102" s="101">
        <v>0</v>
      </c>
      <c r="D102" s="101"/>
      <c r="E102" s="99">
        <f t="shared" si="5"/>
        <v>0</v>
      </c>
      <c r="F102" s="99">
        <f t="shared" si="6"/>
        <v>0</v>
      </c>
      <c r="G102" s="101">
        <v>0</v>
      </c>
      <c r="H102" s="99">
        <f t="shared" si="7"/>
        <v>0</v>
      </c>
      <c r="I102" s="101">
        <v>0</v>
      </c>
      <c r="J102" s="101">
        <v>0</v>
      </c>
    </row>
    <row r="103" spans="1:10" x14ac:dyDescent="0.25">
      <c r="A103" s="65">
        <v>321</v>
      </c>
      <c r="B103" s="48" t="s">
        <v>63</v>
      </c>
      <c r="C103" s="101">
        <v>0</v>
      </c>
      <c r="D103" s="101"/>
      <c r="E103" s="99">
        <f t="shared" si="5"/>
        <v>0</v>
      </c>
      <c r="F103" s="99">
        <f t="shared" si="6"/>
        <v>0</v>
      </c>
      <c r="G103" s="101">
        <v>0</v>
      </c>
      <c r="H103" s="99">
        <f t="shared" si="7"/>
        <v>0</v>
      </c>
      <c r="I103" s="101">
        <v>0</v>
      </c>
      <c r="J103" s="101">
        <v>0</v>
      </c>
    </row>
    <row r="104" spans="1:10" x14ac:dyDescent="0.25">
      <c r="A104" s="66">
        <v>3211</v>
      </c>
      <c r="B104" s="49" t="s">
        <v>64</v>
      </c>
      <c r="C104" s="62">
        <v>0</v>
      </c>
      <c r="D104" s="62"/>
      <c r="E104" s="60">
        <f t="shared" si="5"/>
        <v>0</v>
      </c>
      <c r="F104" s="60">
        <f t="shared" si="6"/>
        <v>0</v>
      </c>
      <c r="G104" s="62">
        <v>0</v>
      </c>
      <c r="H104" s="60">
        <f t="shared" si="7"/>
        <v>0</v>
      </c>
      <c r="I104" s="62">
        <v>0</v>
      </c>
      <c r="J104" s="62">
        <v>0</v>
      </c>
    </row>
    <row r="105" spans="1:10" ht="26.25" x14ac:dyDescent="0.25">
      <c r="A105" s="66">
        <v>3212</v>
      </c>
      <c r="B105" s="49" t="s">
        <v>122</v>
      </c>
      <c r="C105" s="62">
        <v>0</v>
      </c>
      <c r="D105" s="62"/>
      <c r="E105" s="60">
        <f t="shared" si="5"/>
        <v>0</v>
      </c>
      <c r="F105" s="60">
        <f t="shared" si="6"/>
        <v>0</v>
      </c>
      <c r="G105" s="62">
        <v>0</v>
      </c>
      <c r="H105" s="60">
        <f t="shared" si="7"/>
        <v>0</v>
      </c>
      <c r="I105" s="62">
        <v>0</v>
      </c>
      <c r="J105" s="62">
        <v>0</v>
      </c>
    </row>
    <row r="106" spans="1:10" ht="36" customHeight="1" x14ac:dyDescent="0.25">
      <c r="A106" s="87" t="s">
        <v>239</v>
      </c>
      <c r="B106" s="88" t="s">
        <v>203</v>
      </c>
      <c r="C106" s="102">
        <f>C107</f>
        <v>6813.81</v>
      </c>
      <c r="D106" s="102"/>
      <c r="E106" s="103">
        <f t="shared" ref="E106" si="9">C106/7.5345</f>
        <v>904.34799920366311</v>
      </c>
      <c r="F106" s="103">
        <f t="shared" si="6"/>
        <v>0</v>
      </c>
      <c r="G106" s="102">
        <f>G107</f>
        <v>199499.95</v>
      </c>
      <c r="H106" s="103">
        <f t="shared" si="7"/>
        <v>26478.193642577477</v>
      </c>
      <c r="I106" s="102">
        <v>0</v>
      </c>
      <c r="J106" s="102">
        <f t="shared" ref="J106:J110" si="10">I106</f>
        <v>0</v>
      </c>
    </row>
    <row r="107" spans="1:10" ht="33.75" customHeight="1" x14ac:dyDescent="0.25">
      <c r="A107" s="85" t="s">
        <v>175</v>
      </c>
      <c r="B107" s="161" t="s">
        <v>20</v>
      </c>
      <c r="C107" s="104">
        <f>C108</f>
        <v>6813.81</v>
      </c>
      <c r="D107" s="104"/>
      <c r="E107" s="105">
        <f>E108</f>
        <v>904.34799920366311</v>
      </c>
      <c r="F107" s="105">
        <f t="shared" si="6"/>
        <v>0</v>
      </c>
      <c r="G107" s="104">
        <f>G108</f>
        <v>199499.95</v>
      </c>
      <c r="H107" s="105">
        <f t="shared" si="7"/>
        <v>26478.193642577477</v>
      </c>
      <c r="I107" s="104">
        <v>0</v>
      </c>
      <c r="J107" s="104">
        <f t="shared" si="10"/>
        <v>0</v>
      </c>
    </row>
    <row r="108" spans="1:10" x14ac:dyDescent="0.25">
      <c r="A108" s="65">
        <v>3</v>
      </c>
      <c r="B108" s="48" t="s">
        <v>23</v>
      </c>
      <c r="C108" s="101">
        <v>6813.81</v>
      </c>
      <c r="D108" s="101"/>
      <c r="E108" s="99">
        <f t="shared" ref="E108:E119" si="11">C108/7.5345</f>
        <v>904.34799920366311</v>
      </c>
      <c r="F108" s="99">
        <f t="shared" si="6"/>
        <v>0</v>
      </c>
      <c r="G108" s="101">
        <f>SUM(G109+G115)</f>
        <v>199499.95</v>
      </c>
      <c r="H108" s="99">
        <f t="shared" si="7"/>
        <v>26478.193642577477</v>
      </c>
      <c r="I108" s="101">
        <v>0</v>
      </c>
      <c r="J108" s="101">
        <f t="shared" si="10"/>
        <v>0</v>
      </c>
    </row>
    <row r="109" spans="1:10" x14ac:dyDescent="0.25">
      <c r="A109" s="65">
        <v>31</v>
      </c>
      <c r="B109" s="48" t="s">
        <v>24</v>
      </c>
      <c r="C109" s="101">
        <v>6813.81</v>
      </c>
      <c r="D109" s="101"/>
      <c r="E109" s="99">
        <f t="shared" si="11"/>
        <v>904.34799920366311</v>
      </c>
      <c r="F109" s="99">
        <f t="shared" si="6"/>
        <v>0</v>
      </c>
      <c r="G109" s="101">
        <f>SUM(G110+G111+G113)</f>
        <v>199499.95</v>
      </c>
      <c r="H109" s="99">
        <f t="shared" si="7"/>
        <v>26478.193642577477</v>
      </c>
      <c r="I109" s="101">
        <v>0</v>
      </c>
      <c r="J109" s="101">
        <f t="shared" si="10"/>
        <v>0</v>
      </c>
    </row>
    <row r="110" spans="1:10" x14ac:dyDescent="0.25">
      <c r="A110" s="66">
        <v>3111</v>
      </c>
      <c r="B110" s="49" t="s">
        <v>118</v>
      </c>
      <c r="C110" s="62"/>
      <c r="D110" s="62"/>
      <c r="E110" s="60">
        <f t="shared" si="11"/>
        <v>0</v>
      </c>
      <c r="F110" s="60">
        <f t="shared" si="6"/>
        <v>0</v>
      </c>
      <c r="G110" s="62">
        <v>164730.39000000001</v>
      </c>
      <c r="H110" s="60">
        <f t="shared" si="7"/>
        <v>21863.479992036631</v>
      </c>
      <c r="I110" s="62">
        <v>0</v>
      </c>
      <c r="J110" s="62">
        <f t="shared" si="10"/>
        <v>0</v>
      </c>
    </row>
    <row r="111" spans="1:10" x14ac:dyDescent="0.25">
      <c r="A111" s="65">
        <v>312</v>
      </c>
      <c r="B111" s="48" t="s">
        <v>119</v>
      </c>
      <c r="C111" s="62"/>
      <c r="D111" s="62"/>
      <c r="E111" s="60">
        <f t="shared" si="11"/>
        <v>0</v>
      </c>
      <c r="F111" s="60">
        <f t="shared" si="6"/>
        <v>0</v>
      </c>
      <c r="G111" s="101">
        <v>0</v>
      </c>
      <c r="H111" s="99">
        <f t="shared" si="7"/>
        <v>0</v>
      </c>
      <c r="I111" s="62">
        <v>0</v>
      </c>
      <c r="J111" s="62">
        <v>0</v>
      </c>
    </row>
    <row r="112" spans="1:10" x14ac:dyDescent="0.25">
      <c r="A112" s="66">
        <v>3121</v>
      </c>
      <c r="B112" s="49" t="s">
        <v>119</v>
      </c>
      <c r="C112" s="62"/>
      <c r="D112" s="62"/>
      <c r="E112" s="60">
        <f t="shared" si="11"/>
        <v>0</v>
      </c>
      <c r="F112" s="60">
        <f t="shared" si="6"/>
        <v>0</v>
      </c>
      <c r="G112" s="62">
        <v>0</v>
      </c>
      <c r="H112" s="60">
        <f t="shared" si="7"/>
        <v>0</v>
      </c>
      <c r="I112" s="62">
        <v>0</v>
      </c>
      <c r="J112" s="62">
        <v>0</v>
      </c>
    </row>
    <row r="113" spans="1:10" x14ac:dyDescent="0.25">
      <c r="A113" s="65">
        <v>313</v>
      </c>
      <c r="B113" s="48" t="s">
        <v>120</v>
      </c>
      <c r="C113" s="101">
        <v>6813.81</v>
      </c>
      <c r="D113" s="101"/>
      <c r="E113" s="99">
        <f t="shared" si="11"/>
        <v>904.34799920366311</v>
      </c>
      <c r="F113" s="99">
        <f t="shared" si="6"/>
        <v>0</v>
      </c>
      <c r="G113" s="101">
        <v>34769.56</v>
      </c>
      <c r="H113" s="99">
        <f t="shared" si="7"/>
        <v>4614.7136505408453</v>
      </c>
      <c r="I113" s="101">
        <v>0</v>
      </c>
      <c r="J113" s="101">
        <f t="shared" ref="J113:J118" si="12">I113</f>
        <v>0</v>
      </c>
    </row>
    <row r="114" spans="1:10" x14ac:dyDescent="0.25">
      <c r="A114" s="66">
        <v>3132</v>
      </c>
      <c r="B114" s="49" t="s">
        <v>121</v>
      </c>
      <c r="C114" s="101">
        <v>6813.81</v>
      </c>
      <c r="D114" s="101"/>
      <c r="E114" s="99">
        <f t="shared" si="11"/>
        <v>904.34799920366311</v>
      </c>
      <c r="F114" s="99">
        <f t="shared" si="6"/>
        <v>0</v>
      </c>
      <c r="G114" s="101">
        <v>34769.56</v>
      </c>
      <c r="H114" s="99">
        <f t="shared" si="7"/>
        <v>4614.7136505408453</v>
      </c>
      <c r="I114" s="101">
        <v>0</v>
      </c>
      <c r="J114" s="101">
        <f t="shared" si="12"/>
        <v>0</v>
      </c>
    </row>
    <row r="115" spans="1:10" x14ac:dyDescent="0.25">
      <c r="A115" s="65">
        <v>32</v>
      </c>
      <c r="B115" s="48" t="s">
        <v>36</v>
      </c>
      <c r="C115" s="101"/>
      <c r="D115" s="101"/>
      <c r="E115" s="99">
        <f t="shared" si="11"/>
        <v>0</v>
      </c>
      <c r="F115" s="99">
        <f t="shared" si="6"/>
        <v>0</v>
      </c>
      <c r="G115" s="101">
        <v>0</v>
      </c>
      <c r="H115" s="99">
        <f t="shared" si="7"/>
        <v>0</v>
      </c>
      <c r="I115" s="101">
        <v>0</v>
      </c>
      <c r="J115" s="101">
        <f t="shared" si="12"/>
        <v>0</v>
      </c>
    </row>
    <row r="116" spans="1:10" x14ac:dyDescent="0.25">
      <c r="A116" s="65">
        <v>321</v>
      </c>
      <c r="B116" s="48" t="s">
        <v>63</v>
      </c>
      <c r="C116" s="101"/>
      <c r="D116" s="101"/>
      <c r="E116" s="99">
        <f t="shared" si="11"/>
        <v>0</v>
      </c>
      <c r="F116" s="99">
        <f t="shared" si="6"/>
        <v>0</v>
      </c>
      <c r="G116" s="101">
        <v>0</v>
      </c>
      <c r="H116" s="99">
        <f t="shared" si="7"/>
        <v>0</v>
      </c>
      <c r="I116" s="101">
        <v>0</v>
      </c>
      <c r="J116" s="101">
        <f t="shared" si="12"/>
        <v>0</v>
      </c>
    </row>
    <row r="117" spans="1:10" x14ac:dyDescent="0.25">
      <c r="A117" s="66">
        <v>3211</v>
      </c>
      <c r="B117" s="49" t="s">
        <v>64</v>
      </c>
      <c r="C117" s="62"/>
      <c r="D117" s="62"/>
      <c r="E117" s="60">
        <f t="shared" si="11"/>
        <v>0</v>
      </c>
      <c r="F117" s="60">
        <f t="shared" si="6"/>
        <v>0</v>
      </c>
      <c r="G117" s="62">
        <v>0</v>
      </c>
      <c r="H117" s="60">
        <f t="shared" si="7"/>
        <v>0</v>
      </c>
      <c r="I117" s="62">
        <v>0</v>
      </c>
      <c r="J117" s="62">
        <f t="shared" si="12"/>
        <v>0</v>
      </c>
    </row>
    <row r="118" spans="1:10" ht="26.25" x14ac:dyDescent="0.25">
      <c r="A118" s="66">
        <v>3212</v>
      </c>
      <c r="B118" s="49" t="s">
        <v>122</v>
      </c>
      <c r="C118" s="62"/>
      <c r="D118" s="62"/>
      <c r="E118" s="60">
        <f t="shared" si="11"/>
        <v>0</v>
      </c>
      <c r="F118" s="60">
        <f t="shared" si="6"/>
        <v>0</v>
      </c>
      <c r="G118" s="62">
        <v>0</v>
      </c>
      <c r="H118" s="60">
        <f t="shared" si="7"/>
        <v>0</v>
      </c>
      <c r="I118" s="62">
        <v>0</v>
      </c>
      <c r="J118" s="62">
        <f t="shared" si="12"/>
        <v>0</v>
      </c>
    </row>
    <row r="119" spans="1:10" ht="36" customHeight="1" x14ac:dyDescent="0.25">
      <c r="A119" s="87" t="s">
        <v>240</v>
      </c>
      <c r="B119" s="88" t="s">
        <v>204</v>
      </c>
      <c r="C119" s="102">
        <f>C120</f>
        <v>6813.81</v>
      </c>
      <c r="D119" s="102"/>
      <c r="E119" s="103">
        <f t="shared" si="11"/>
        <v>904.34799920366311</v>
      </c>
      <c r="F119" s="103">
        <f t="shared" ref="F119:F132" si="13">D119/7.5345</f>
        <v>0</v>
      </c>
      <c r="G119" s="102">
        <v>0</v>
      </c>
      <c r="H119" s="90">
        <f t="shared" si="7"/>
        <v>0</v>
      </c>
      <c r="I119" s="102">
        <v>26478.193642577477</v>
      </c>
      <c r="J119" s="102">
        <v>26478.193642577477</v>
      </c>
    </row>
    <row r="120" spans="1:10" ht="25.5" customHeight="1" x14ac:dyDescent="0.25">
      <c r="A120" s="85" t="s">
        <v>177</v>
      </c>
      <c r="B120" s="111" t="s">
        <v>205</v>
      </c>
      <c r="C120" s="104">
        <f>C121</f>
        <v>6813.81</v>
      </c>
      <c r="D120" s="104"/>
      <c r="E120" s="105">
        <f>E121</f>
        <v>904.34799920366311</v>
      </c>
      <c r="F120" s="105">
        <f t="shared" si="13"/>
        <v>0</v>
      </c>
      <c r="G120" s="104">
        <v>0</v>
      </c>
      <c r="H120" s="79">
        <f t="shared" si="7"/>
        <v>0</v>
      </c>
      <c r="I120" s="104">
        <v>26478.193642577477</v>
      </c>
      <c r="J120" s="104">
        <v>26478.193642577477</v>
      </c>
    </row>
    <row r="121" spans="1:10" x14ac:dyDescent="0.25">
      <c r="A121" s="65">
        <v>3</v>
      </c>
      <c r="B121" s="48" t="s">
        <v>23</v>
      </c>
      <c r="C121" s="101">
        <v>6813.81</v>
      </c>
      <c r="D121" s="101"/>
      <c r="E121" s="99">
        <f t="shared" ref="E121:E132" si="14">C121/7.5345</f>
        <v>904.34799920366311</v>
      </c>
      <c r="F121" s="99">
        <f t="shared" si="13"/>
        <v>0</v>
      </c>
      <c r="G121" s="101">
        <v>0</v>
      </c>
      <c r="H121" s="60">
        <f t="shared" si="7"/>
        <v>0</v>
      </c>
      <c r="I121" s="101">
        <v>26478.193642577477</v>
      </c>
      <c r="J121" s="101">
        <v>26478.193642577477</v>
      </c>
    </row>
    <row r="122" spans="1:10" x14ac:dyDescent="0.25">
      <c r="A122" s="65">
        <v>31</v>
      </c>
      <c r="B122" s="48" t="s">
        <v>24</v>
      </c>
      <c r="C122" s="101">
        <v>6813.81</v>
      </c>
      <c r="D122" s="101"/>
      <c r="E122" s="99">
        <f t="shared" si="14"/>
        <v>904.34799920366311</v>
      </c>
      <c r="F122" s="99">
        <f t="shared" si="13"/>
        <v>0</v>
      </c>
      <c r="G122" s="101">
        <v>0</v>
      </c>
      <c r="H122" s="60">
        <f t="shared" ref="H122:H182" si="15">G122/7.5345</f>
        <v>0</v>
      </c>
      <c r="I122" s="101">
        <v>26478.193642577477</v>
      </c>
      <c r="J122" s="101">
        <v>26478.193642577477</v>
      </c>
    </row>
    <row r="123" spans="1:10" x14ac:dyDescent="0.25">
      <c r="A123" s="65">
        <v>311</v>
      </c>
      <c r="B123" s="48" t="s">
        <v>117</v>
      </c>
      <c r="C123" s="101">
        <v>0</v>
      </c>
      <c r="D123" s="101"/>
      <c r="E123" s="99">
        <f t="shared" si="14"/>
        <v>0</v>
      </c>
      <c r="F123" s="99">
        <f t="shared" si="13"/>
        <v>0</v>
      </c>
      <c r="G123" s="101">
        <v>0</v>
      </c>
      <c r="H123" s="60">
        <f t="shared" si="15"/>
        <v>0</v>
      </c>
      <c r="I123" s="101">
        <v>21863.48</v>
      </c>
      <c r="J123" s="101">
        <v>21863.48</v>
      </c>
    </row>
    <row r="124" spans="1:10" x14ac:dyDescent="0.25">
      <c r="A124" s="66">
        <v>3111</v>
      </c>
      <c r="B124" s="49" t="s">
        <v>118</v>
      </c>
      <c r="C124" s="62">
        <v>0</v>
      </c>
      <c r="D124" s="62"/>
      <c r="E124" s="60">
        <f t="shared" si="14"/>
        <v>0</v>
      </c>
      <c r="F124" s="60">
        <f t="shared" si="13"/>
        <v>0</v>
      </c>
      <c r="G124" s="62">
        <v>0</v>
      </c>
      <c r="H124" s="60">
        <f t="shared" si="15"/>
        <v>0</v>
      </c>
      <c r="I124" s="62">
        <v>21863.479992036631</v>
      </c>
      <c r="J124" s="62">
        <v>21863.479992036631</v>
      </c>
    </row>
    <row r="125" spans="1:10" x14ac:dyDescent="0.25">
      <c r="A125" s="65">
        <v>312</v>
      </c>
      <c r="B125" s="48" t="s">
        <v>119</v>
      </c>
      <c r="C125" s="101">
        <v>0</v>
      </c>
      <c r="D125" s="101"/>
      <c r="E125" s="99">
        <f t="shared" si="14"/>
        <v>0</v>
      </c>
      <c r="F125" s="99">
        <f t="shared" si="13"/>
        <v>0</v>
      </c>
      <c r="G125" s="101">
        <v>0</v>
      </c>
      <c r="H125" s="99">
        <f t="shared" si="15"/>
        <v>0</v>
      </c>
      <c r="I125" s="101">
        <v>0</v>
      </c>
      <c r="J125" s="101">
        <v>0</v>
      </c>
    </row>
    <row r="126" spans="1:10" x14ac:dyDescent="0.25">
      <c r="A126" s="66">
        <v>3121</v>
      </c>
      <c r="B126" s="49" t="s">
        <v>119</v>
      </c>
      <c r="C126" s="62">
        <v>0</v>
      </c>
      <c r="D126" s="62"/>
      <c r="E126" s="60">
        <f t="shared" si="14"/>
        <v>0</v>
      </c>
      <c r="F126" s="60">
        <f t="shared" si="13"/>
        <v>0</v>
      </c>
      <c r="G126" s="62">
        <v>0</v>
      </c>
      <c r="H126" s="60">
        <f t="shared" si="15"/>
        <v>0</v>
      </c>
      <c r="I126" s="62">
        <v>0</v>
      </c>
      <c r="J126" s="62">
        <v>0</v>
      </c>
    </row>
    <row r="127" spans="1:10" x14ac:dyDescent="0.25">
      <c r="A127" s="65">
        <v>313</v>
      </c>
      <c r="B127" s="48" t="s">
        <v>120</v>
      </c>
      <c r="C127" s="62">
        <v>6813.81</v>
      </c>
      <c r="D127" s="62"/>
      <c r="E127" s="60">
        <f t="shared" si="14"/>
        <v>904.34799920366311</v>
      </c>
      <c r="F127" s="60">
        <f t="shared" si="13"/>
        <v>0</v>
      </c>
      <c r="G127" s="62">
        <v>0</v>
      </c>
      <c r="H127" s="60">
        <f t="shared" si="15"/>
        <v>0</v>
      </c>
      <c r="I127" s="101">
        <v>4614.7136505408453</v>
      </c>
      <c r="J127" s="62">
        <v>4614.7136505408453</v>
      </c>
    </row>
    <row r="128" spans="1:10" x14ac:dyDescent="0.25">
      <c r="A128" s="66">
        <v>3132</v>
      </c>
      <c r="B128" s="49" t="s">
        <v>121</v>
      </c>
      <c r="C128" s="62">
        <v>6813.81</v>
      </c>
      <c r="D128" s="62"/>
      <c r="E128" s="60">
        <f t="shared" si="14"/>
        <v>904.34799920366311</v>
      </c>
      <c r="F128" s="60">
        <f t="shared" si="13"/>
        <v>0</v>
      </c>
      <c r="G128" s="62">
        <v>0</v>
      </c>
      <c r="H128" s="60">
        <f t="shared" si="15"/>
        <v>0</v>
      </c>
      <c r="I128" s="62">
        <v>4614.7136505408453</v>
      </c>
      <c r="J128" s="62">
        <v>4614.7136505408453</v>
      </c>
    </row>
    <row r="129" spans="1:13" x14ac:dyDescent="0.25">
      <c r="A129" s="65">
        <v>32</v>
      </c>
      <c r="B129" s="48" t="s">
        <v>36</v>
      </c>
      <c r="C129" s="101">
        <v>0</v>
      </c>
      <c r="D129" s="101"/>
      <c r="E129" s="99">
        <f t="shared" si="14"/>
        <v>0</v>
      </c>
      <c r="F129" s="99">
        <f t="shared" si="13"/>
        <v>0</v>
      </c>
      <c r="G129" s="101">
        <v>0</v>
      </c>
      <c r="H129" s="99">
        <f t="shared" si="15"/>
        <v>0</v>
      </c>
      <c r="I129" s="101">
        <v>0</v>
      </c>
      <c r="J129" s="101">
        <v>0</v>
      </c>
    </row>
    <row r="130" spans="1:13" x14ac:dyDescent="0.25">
      <c r="A130" s="65">
        <v>321</v>
      </c>
      <c r="B130" s="48" t="s">
        <v>63</v>
      </c>
      <c r="C130" s="101">
        <v>0</v>
      </c>
      <c r="D130" s="101"/>
      <c r="E130" s="99">
        <f t="shared" si="14"/>
        <v>0</v>
      </c>
      <c r="F130" s="99">
        <f t="shared" si="13"/>
        <v>0</v>
      </c>
      <c r="G130" s="101">
        <v>0</v>
      </c>
      <c r="H130" s="99">
        <f t="shared" si="15"/>
        <v>0</v>
      </c>
      <c r="I130" s="101">
        <v>0</v>
      </c>
      <c r="J130" s="101">
        <v>0</v>
      </c>
    </row>
    <row r="131" spans="1:13" x14ac:dyDescent="0.25">
      <c r="A131" s="66">
        <v>3211</v>
      </c>
      <c r="B131" s="49" t="s">
        <v>64</v>
      </c>
      <c r="C131" s="62">
        <v>0</v>
      </c>
      <c r="D131" s="62"/>
      <c r="E131" s="60">
        <f t="shared" si="14"/>
        <v>0</v>
      </c>
      <c r="F131" s="60">
        <f t="shared" si="13"/>
        <v>0</v>
      </c>
      <c r="G131" s="62">
        <v>0</v>
      </c>
      <c r="H131" s="60">
        <f t="shared" si="15"/>
        <v>0</v>
      </c>
      <c r="I131" s="62">
        <v>0</v>
      </c>
      <c r="J131" s="62">
        <v>0</v>
      </c>
    </row>
    <row r="132" spans="1:13" ht="26.25" x14ac:dyDescent="0.25">
      <c r="A132" s="66">
        <v>3212</v>
      </c>
      <c r="B132" s="49" t="s">
        <v>122</v>
      </c>
      <c r="C132" s="62">
        <v>0</v>
      </c>
      <c r="D132" s="62"/>
      <c r="E132" s="60">
        <f t="shared" si="14"/>
        <v>0</v>
      </c>
      <c r="F132" s="60">
        <f t="shared" si="13"/>
        <v>0</v>
      </c>
      <c r="G132" s="62">
        <v>0</v>
      </c>
      <c r="H132" s="60">
        <f t="shared" si="15"/>
        <v>0</v>
      </c>
      <c r="I132" s="62">
        <v>0</v>
      </c>
      <c r="J132" s="62">
        <v>0</v>
      </c>
    </row>
    <row r="133" spans="1:13" ht="46.5" customHeight="1" x14ac:dyDescent="0.25">
      <c r="A133" s="114" t="s">
        <v>96</v>
      </c>
      <c r="B133" s="115" t="s">
        <v>123</v>
      </c>
      <c r="C133" s="116">
        <v>47707.76</v>
      </c>
      <c r="D133" s="116"/>
      <c r="E133" s="117">
        <f t="shared" si="5"/>
        <v>6331.9078903709606</v>
      </c>
      <c r="F133" s="117">
        <f t="shared" si="6"/>
        <v>0</v>
      </c>
      <c r="G133" s="116">
        <v>0</v>
      </c>
      <c r="H133" s="117">
        <f t="shared" si="15"/>
        <v>0</v>
      </c>
      <c r="I133" s="116">
        <v>0</v>
      </c>
      <c r="J133" s="116">
        <v>0</v>
      </c>
    </row>
    <row r="134" spans="1:13" ht="33.75" customHeight="1" x14ac:dyDescent="0.25">
      <c r="A134" s="87" t="s">
        <v>124</v>
      </c>
      <c r="B134" s="88" t="s">
        <v>125</v>
      </c>
      <c r="C134" s="102">
        <v>47707.76</v>
      </c>
      <c r="D134" s="102"/>
      <c r="E134" s="103">
        <f t="shared" si="5"/>
        <v>6331.9078903709606</v>
      </c>
      <c r="F134" s="103">
        <f t="shared" si="6"/>
        <v>0</v>
      </c>
      <c r="G134" s="102">
        <v>0</v>
      </c>
      <c r="H134" s="103">
        <f t="shared" si="15"/>
        <v>0</v>
      </c>
      <c r="I134" s="102">
        <v>0</v>
      </c>
      <c r="J134" s="102">
        <v>0</v>
      </c>
    </row>
    <row r="135" spans="1:13" ht="33" customHeight="1" x14ac:dyDescent="0.25">
      <c r="A135" s="85" t="s">
        <v>174</v>
      </c>
      <c r="B135" s="86" t="s">
        <v>20</v>
      </c>
      <c r="C135" s="104">
        <v>47707.76</v>
      </c>
      <c r="D135" s="104"/>
      <c r="E135" s="105">
        <v>6331.91</v>
      </c>
      <c r="F135" s="105">
        <f t="shared" si="6"/>
        <v>0</v>
      </c>
      <c r="G135" s="104">
        <v>0</v>
      </c>
      <c r="H135" s="105">
        <f t="shared" si="15"/>
        <v>0</v>
      </c>
      <c r="I135" s="104">
        <v>0</v>
      </c>
      <c r="J135" s="104">
        <v>0</v>
      </c>
    </row>
    <row r="136" spans="1:13" ht="26.25" x14ac:dyDescent="0.25">
      <c r="A136" s="67">
        <v>4</v>
      </c>
      <c r="B136" s="50" t="s">
        <v>25</v>
      </c>
      <c r="C136" s="101">
        <v>47707.76</v>
      </c>
      <c r="D136" s="101"/>
      <c r="E136" s="99">
        <f t="shared" si="5"/>
        <v>6331.9078903709606</v>
      </c>
      <c r="F136" s="99">
        <f t="shared" ref="F136:F199" si="16">D136/7.5345</f>
        <v>0</v>
      </c>
      <c r="G136" s="101">
        <v>0</v>
      </c>
      <c r="H136" s="99">
        <f t="shared" si="15"/>
        <v>0</v>
      </c>
      <c r="I136" s="101">
        <v>0</v>
      </c>
      <c r="J136" s="101">
        <v>0</v>
      </c>
    </row>
    <row r="137" spans="1:13" ht="26.25" x14ac:dyDescent="0.25">
      <c r="A137" s="67">
        <v>42</v>
      </c>
      <c r="B137" s="50" t="s">
        <v>55</v>
      </c>
      <c r="C137" s="101">
        <v>47707.76</v>
      </c>
      <c r="D137" s="101"/>
      <c r="E137" s="99">
        <f t="shared" si="5"/>
        <v>6331.9078903709606</v>
      </c>
      <c r="F137" s="99">
        <f t="shared" si="16"/>
        <v>0</v>
      </c>
      <c r="G137" s="101">
        <v>0</v>
      </c>
      <c r="H137" s="99">
        <f t="shared" si="15"/>
        <v>0</v>
      </c>
      <c r="I137" s="101">
        <v>0</v>
      </c>
      <c r="J137" s="101">
        <v>0</v>
      </c>
    </row>
    <row r="138" spans="1:13" x14ac:dyDescent="0.25">
      <c r="A138" s="67">
        <v>422</v>
      </c>
      <c r="B138" s="50" t="s">
        <v>126</v>
      </c>
      <c r="C138" s="101">
        <v>47707.76</v>
      </c>
      <c r="D138" s="101"/>
      <c r="E138" s="99">
        <f t="shared" si="5"/>
        <v>6331.9078903709606</v>
      </c>
      <c r="F138" s="99">
        <f t="shared" si="16"/>
        <v>0</v>
      </c>
      <c r="G138" s="101">
        <v>0</v>
      </c>
      <c r="H138" s="99">
        <f t="shared" si="15"/>
        <v>0</v>
      </c>
      <c r="I138" s="101">
        <v>0</v>
      </c>
      <c r="J138" s="101">
        <v>0</v>
      </c>
    </row>
    <row r="139" spans="1:13" x14ac:dyDescent="0.25">
      <c r="A139" s="66">
        <v>4221</v>
      </c>
      <c r="B139" s="49" t="s">
        <v>127</v>
      </c>
      <c r="C139" s="62">
        <v>47707.76</v>
      </c>
      <c r="D139" s="62"/>
      <c r="E139" s="60">
        <f t="shared" si="5"/>
        <v>6331.9078903709606</v>
      </c>
      <c r="F139" s="60">
        <f t="shared" si="16"/>
        <v>0</v>
      </c>
      <c r="G139" s="62">
        <v>0</v>
      </c>
      <c r="H139" s="60">
        <f t="shared" si="15"/>
        <v>0</v>
      </c>
      <c r="I139" s="62">
        <v>0</v>
      </c>
      <c r="J139" s="62">
        <v>0</v>
      </c>
    </row>
    <row r="140" spans="1:13" x14ac:dyDescent="0.25">
      <c r="A140" s="66">
        <v>4227</v>
      </c>
      <c r="B140" s="49" t="s">
        <v>128</v>
      </c>
      <c r="C140" s="62"/>
      <c r="D140" s="62"/>
      <c r="E140" s="60">
        <f t="shared" si="5"/>
        <v>0</v>
      </c>
      <c r="F140" s="60">
        <f t="shared" si="16"/>
        <v>0</v>
      </c>
      <c r="G140" s="62">
        <v>0</v>
      </c>
      <c r="H140" s="60">
        <f t="shared" si="15"/>
        <v>0</v>
      </c>
      <c r="I140" s="62">
        <v>0</v>
      </c>
      <c r="J140" s="62">
        <v>0</v>
      </c>
    </row>
    <row r="141" spans="1:13" ht="39" customHeight="1" x14ac:dyDescent="0.25">
      <c r="A141" s="114" t="s">
        <v>59</v>
      </c>
      <c r="B141" s="115" t="s">
        <v>129</v>
      </c>
      <c r="C141" s="116">
        <v>32505</v>
      </c>
      <c r="D141" s="116"/>
      <c r="E141" s="117">
        <f t="shared" si="5"/>
        <v>4314.1548875174194</v>
      </c>
      <c r="F141" s="117">
        <f t="shared" si="16"/>
        <v>0</v>
      </c>
      <c r="G141" s="116">
        <v>0</v>
      </c>
      <c r="H141" s="117">
        <f t="shared" si="15"/>
        <v>0</v>
      </c>
      <c r="I141" s="116">
        <v>0</v>
      </c>
      <c r="J141" s="116">
        <v>0</v>
      </c>
    </row>
    <row r="142" spans="1:13" ht="39.75" customHeight="1" x14ac:dyDescent="0.25">
      <c r="A142" s="87" t="s">
        <v>61</v>
      </c>
      <c r="B142" s="88" t="s">
        <v>130</v>
      </c>
      <c r="C142" s="102">
        <v>32505</v>
      </c>
      <c r="D142" s="102"/>
      <c r="E142" s="103">
        <f t="shared" si="5"/>
        <v>4314.1548875174194</v>
      </c>
      <c r="F142" s="103">
        <f t="shared" si="16"/>
        <v>0</v>
      </c>
      <c r="G142" s="102">
        <v>0</v>
      </c>
      <c r="H142" s="103">
        <f t="shared" si="15"/>
        <v>0</v>
      </c>
      <c r="I142" s="102">
        <v>0</v>
      </c>
      <c r="J142" s="102">
        <v>0</v>
      </c>
    </row>
    <row r="143" spans="1:13" ht="29.25" customHeight="1" x14ac:dyDescent="0.25">
      <c r="A143" s="85" t="s">
        <v>174</v>
      </c>
      <c r="B143" s="86" t="s">
        <v>20</v>
      </c>
      <c r="C143" s="104">
        <v>32505</v>
      </c>
      <c r="D143" s="104"/>
      <c r="E143" s="105">
        <v>4314</v>
      </c>
      <c r="F143" s="105">
        <f t="shared" si="16"/>
        <v>0</v>
      </c>
      <c r="G143" s="104">
        <v>0</v>
      </c>
      <c r="H143" s="105">
        <f t="shared" si="15"/>
        <v>0</v>
      </c>
      <c r="I143" s="104">
        <v>0</v>
      </c>
      <c r="J143" s="104">
        <v>0</v>
      </c>
      <c r="M143" s="129"/>
    </row>
    <row r="144" spans="1:13" x14ac:dyDescent="0.25">
      <c r="A144" s="65">
        <v>3</v>
      </c>
      <c r="B144" s="48" t="s">
        <v>23</v>
      </c>
      <c r="C144" s="101">
        <v>32505</v>
      </c>
      <c r="D144" s="101"/>
      <c r="E144" s="99">
        <v>4314</v>
      </c>
      <c r="F144" s="99">
        <f t="shared" si="16"/>
        <v>0</v>
      </c>
      <c r="G144" s="101">
        <v>0</v>
      </c>
      <c r="H144" s="99">
        <f t="shared" si="15"/>
        <v>0</v>
      </c>
      <c r="I144" s="101">
        <v>0</v>
      </c>
      <c r="J144" s="101">
        <v>0</v>
      </c>
    </row>
    <row r="145" spans="1:13" x14ac:dyDescent="0.25">
      <c r="A145" s="65">
        <v>32</v>
      </c>
      <c r="B145" s="48" t="s">
        <v>36</v>
      </c>
      <c r="C145" s="101">
        <v>32505</v>
      </c>
      <c r="D145" s="101"/>
      <c r="E145" s="99">
        <f t="shared" si="5"/>
        <v>4314.1548875174194</v>
      </c>
      <c r="F145" s="99">
        <f t="shared" si="16"/>
        <v>0</v>
      </c>
      <c r="G145" s="101">
        <v>0</v>
      </c>
      <c r="H145" s="99">
        <f t="shared" si="15"/>
        <v>0</v>
      </c>
      <c r="I145" s="101">
        <v>0</v>
      </c>
      <c r="J145" s="101">
        <v>0</v>
      </c>
    </row>
    <row r="146" spans="1:13" x14ac:dyDescent="0.25">
      <c r="A146" s="65">
        <v>323</v>
      </c>
      <c r="B146" s="48" t="s">
        <v>73</v>
      </c>
      <c r="C146" s="101">
        <v>32505</v>
      </c>
      <c r="D146" s="101"/>
      <c r="E146" s="99">
        <f t="shared" si="5"/>
        <v>4314.1548875174194</v>
      </c>
      <c r="F146" s="99">
        <f t="shared" si="16"/>
        <v>0</v>
      </c>
      <c r="G146" s="101">
        <v>0</v>
      </c>
      <c r="H146" s="99">
        <f t="shared" si="15"/>
        <v>0</v>
      </c>
      <c r="I146" s="101">
        <v>0</v>
      </c>
      <c r="J146" s="101">
        <v>0</v>
      </c>
    </row>
    <row r="147" spans="1:13" x14ac:dyDescent="0.25">
      <c r="A147" s="66">
        <v>3232</v>
      </c>
      <c r="B147" s="49" t="s">
        <v>95</v>
      </c>
      <c r="C147" s="62">
        <v>32505</v>
      </c>
      <c r="D147" s="62"/>
      <c r="E147" s="60">
        <f t="shared" ref="E147:E240" si="17">C147/7.5345</f>
        <v>4314.1548875174194</v>
      </c>
      <c r="F147" s="60">
        <f t="shared" si="16"/>
        <v>0</v>
      </c>
      <c r="G147" s="62">
        <v>0</v>
      </c>
      <c r="H147" s="60">
        <f t="shared" si="15"/>
        <v>0</v>
      </c>
      <c r="I147" s="62">
        <v>0</v>
      </c>
      <c r="J147" s="62">
        <v>0</v>
      </c>
    </row>
    <row r="148" spans="1:13" ht="47.25" customHeight="1" x14ac:dyDescent="0.25">
      <c r="A148" s="114" t="s">
        <v>98</v>
      </c>
      <c r="B148" s="115" t="s">
        <v>131</v>
      </c>
      <c r="C148" s="116">
        <v>7058777.0700000003</v>
      </c>
      <c r="D148" s="116">
        <f>SUM(D149+D207+D233+D241+D252+D263+D269)</f>
        <v>4977428</v>
      </c>
      <c r="E148" s="117">
        <f t="shared" si="17"/>
        <v>936860.71670316544</v>
      </c>
      <c r="F148" s="117">
        <f t="shared" si="16"/>
        <v>660618.2228415953</v>
      </c>
      <c r="G148" s="116">
        <f>SUM(G149+G207+G252+G276)</f>
        <v>7111225.7170000002</v>
      </c>
      <c r="H148" s="117">
        <f>SUM(H149+H207+H233+H241+H252+H263+H269+H276)</f>
        <v>943821.84843055275</v>
      </c>
      <c r="I148" s="116">
        <f>H148</f>
        <v>943821.84843055275</v>
      </c>
      <c r="J148" s="116">
        <f>I148</f>
        <v>943821.84843055275</v>
      </c>
      <c r="M148" s="129"/>
    </row>
    <row r="149" spans="1:13" ht="35.25" customHeight="1" x14ac:dyDescent="0.25">
      <c r="A149" s="87" t="s">
        <v>61</v>
      </c>
      <c r="B149" s="88" t="s">
        <v>21</v>
      </c>
      <c r="C149" s="102">
        <v>89309.94</v>
      </c>
      <c r="D149" s="102">
        <f>SUM(D150+D178+D183+D196)</f>
        <v>197050</v>
      </c>
      <c r="E149" s="103">
        <f t="shared" si="17"/>
        <v>11853.466056141748</v>
      </c>
      <c r="F149" s="103">
        <f t="shared" si="16"/>
        <v>26153.029398102062</v>
      </c>
      <c r="G149" s="102">
        <f>SUM(G150+G178+G183+G196)</f>
        <v>159000</v>
      </c>
      <c r="H149" s="103">
        <f>SUM(H150+H178+H183+H196)</f>
        <v>21102.926537925541</v>
      </c>
      <c r="I149" s="102">
        <f>H149</f>
        <v>21102.926537925541</v>
      </c>
      <c r="J149" s="102">
        <v>21102.93</v>
      </c>
    </row>
    <row r="150" spans="1:13" ht="34.5" customHeight="1" x14ac:dyDescent="0.25">
      <c r="A150" s="85" t="s">
        <v>184</v>
      </c>
      <c r="B150" s="86" t="s">
        <v>185</v>
      </c>
      <c r="C150" s="104">
        <v>44130.87</v>
      </c>
      <c r="D150" s="104">
        <v>76850</v>
      </c>
      <c r="E150" s="105">
        <f t="shared" si="17"/>
        <v>5857.1730041807687</v>
      </c>
      <c r="F150" s="105">
        <f t="shared" si="16"/>
        <v>10199.747826664012</v>
      </c>
      <c r="G150" s="104">
        <f>G151</f>
        <v>130000</v>
      </c>
      <c r="H150" s="105">
        <f t="shared" si="15"/>
        <v>17253.965093901385</v>
      </c>
      <c r="I150" s="104">
        <v>17253.965093901385</v>
      </c>
      <c r="J150" s="104">
        <v>17253.965093901385</v>
      </c>
    </row>
    <row r="151" spans="1:13" x14ac:dyDescent="0.25">
      <c r="A151" s="65">
        <v>3</v>
      </c>
      <c r="B151" s="48" t="s">
        <v>23</v>
      </c>
      <c r="C151" s="101">
        <v>44130.87</v>
      </c>
      <c r="D151" s="101">
        <f>SUM(D152+D174)</f>
        <v>76850</v>
      </c>
      <c r="E151" s="99">
        <f t="shared" si="17"/>
        <v>5857.1730041807687</v>
      </c>
      <c r="F151" s="99">
        <f t="shared" si="16"/>
        <v>10199.747826664012</v>
      </c>
      <c r="G151" s="101">
        <f>SUM(G152+G174)</f>
        <v>130000</v>
      </c>
      <c r="H151" s="99">
        <f>SUM(H152+H174)</f>
        <v>17253.965093901385</v>
      </c>
      <c r="I151" s="101">
        <v>17253.965093901385</v>
      </c>
      <c r="J151" s="101">
        <v>17253.965093901385</v>
      </c>
    </row>
    <row r="152" spans="1:13" x14ac:dyDescent="0.25">
      <c r="A152" s="65">
        <v>32</v>
      </c>
      <c r="B152" s="48" t="s">
        <v>36</v>
      </c>
      <c r="C152" s="101">
        <v>44130.87</v>
      </c>
      <c r="D152" s="101">
        <f>SUM(D153+D157+D164+D168)</f>
        <v>76850</v>
      </c>
      <c r="E152" s="99">
        <f t="shared" si="17"/>
        <v>5857.1730041807687</v>
      </c>
      <c r="F152" s="99">
        <f t="shared" si="16"/>
        <v>10199.747826664012</v>
      </c>
      <c r="G152" s="101">
        <f>SUM(G153+G157+G164+G168)</f>
        <v>130000</v>
      </c>
      <c r="H152" s="99">
        <f>SUM(H153+H157+H164+H168)</f>
        <v>17253.965093901385</v>
      </c>
      <c r="I152" s="101">
        <v>17253.965093901385</v>
      </c>
      <c r="J152" s="101">
        <v>17253.965093901385</v>
      </c>
    </row>
    <row r="153" spans="1:13" x14ac:dyDescent="0.25">
      <c r="A153" s="65">
        <v>321</v>
      </c>
      <c r="B153" s="48" t="s">
        <v>63</v>
      </c>
      <c r="C153" s="101">
        <v>0</v>
      </c>
      <c r="D153" s="101">
        <v>0</v>
      </c>
      <c r="E153" s="99">
        <f t="shared" si="17"/>
        <v>0</v>
      </c>
      <c r="F153" s="99">
        <f t="shared" si="16"/>
        <v>0</v>
      </c>
      <c r="G153" s="101">
        <f>SUM(G154:G156)</f>
        <v>0</v>
      </c>
      <c r="H153" s="99">
        <f t="shared" si="15"/>
        <v>0</v>
      </c>
      <c r="I153" s="101">
        <v>0</v>
      </c>
      <c r="J153" s="101">
        <v>0</v>
      </c>
    </row>
    <row r="154" spans="1:13" x14ac:dyDescent="0.25">
      <c r="A154" s="66">
        <v>3211</v>
      </c>
      <c r="B154" s="49" t="s">
        <v>64</v>
      </c>
      <c r="C154" s="62">
        <v>0</v>
      </c>
      <c r="D154" s="62">
        <v>0</v>
      </c>
      <c r="E154" s="60">
        <f t="shared" si="17"/>
        <v>0</v>
      </c>
      <c r="F154" s="60">
        <f t="shared" si="16"/>
        <v>0</v>
      </c>
      <c r="G154" s="62">
        <v>0</v>
      </c>
      <c r="H154" s="60">
        <f t="shared" si="15"/>
        <v>0</v>
      </c>
      <c r="I154" s="62">
        <v>0</v>
      </c>
      <c r="J154" s="62">
        <v>0</v>
      </c>
    </row>
    <row r="155" spans="1:13" x14ac:dyDescent="0.25">
      <c r="A155" s="66">
        <v>3213</v>
      </c>
      <c r="B155" s="49" t="s">
        <v>66</v>
      </c>
      <c r="C155" s="62">
        <v>0</v>
      </c>
      <c r="D155" s="62">
        <v>0</v>
      </c>
      <c r="E155" s="60">
        <f t="shared" si="17"/>
        <v>0</v>
      </c>
      <c r="F155" s="60">
        <f t="shared" si="16"/>
        <v>0</v>
      </c>
      <c r="G155" s="62">
        <v>0</v>
      </c>
      <c r="H155" s="60">
        <f t="shared" si="15"/>
        <v>0</v>
      </c>
      <c r="I155" s="62">
        <v>0</v>
      </c>
      <c r="J155" s="62">
        <v>0</v>
      </c>
    </row>
    <row r="156" spans="1:13" x14ac:dyDescent="0.25">
      <c r="A156" s="66">
        <v>3214</v>
      </c>
      <c r="B156" s="49" t="s">
        <v>67</v>
      </c>
      <c r="C156" s="62">
        <v>0</v>
      </c>
      <c r="D156" s="62">
        <v>0</v>
      </c>
      <c r="E156" s="60">
        <f t="shared" si="17"/>
        <v>0</v>
      </c>
      <c r="F156" s="60">
        <f t="shared" si="16"/>
        <v>0</v>
      </c>
      <c r="G156" s="62">
        <v>0</v>
      </c>
      <c r="H156" s="60">
        <f t="shared" si="15"/>
        <v>0</v>
      </c>
      <c r="I156" s="62">
        <v>0</v>
      </c>
      <c r="J156" s="62">
        <v>0</v>
      </c>
    </row>
    <row r="157" spans="1:13" x14ac:dyDescent="0.25">
      <c r="A157" s="65">
        <v>322</v>
      </c>
      <c r="B157" s="48" t="s">
        <v>68</v>
      </c>
      <c r="C157" s="101">
        <v>10866.79</v>
      </c>
      <c r="D157" s="101">
        <f>SUM(D158+D159+D160+D161+D162+D163)</f>
        <v>30650</v>
      </c>
      <c r="E157" s="99">
        <f t="shared" si="17"/>
        <v>1442.2708872519743</v>
      </c>
      <c r="F157" s="60">
        <f t="shared" si="16"/>
        <v>4067.9540779082881</v>
      </c>
      <c r="G157" s="101">
        <f>SUM(G158:G163)</f>
        <v>60000</v>
      </c>
      <c r="H157" s="99">
        <f t="shared" si="15"/>
        <v>7963.3685048775624</v>
      </c>
      <c r="I157" s="101">
        <v>7963.3685048775624</v>
      </c>
      <c r="J157" s="101">
        <v>7963.3685048775624</v>
      </c>
    </row>
    <row r="158" spans="1:13" x14ac:dyDescent="0.25">
      <c r="A158" s="66">
        <v>3221</v>
      </c>
      <c r="B158" s="49" t="s">
        <v>132</v>
      </c>
      <c r="C158" s="62">
        <v>9905.7900000000009</v>
      </c>
      <c r="D158" s="62">
        <v>3650</v>
      </c>
      <c r="E158" s="60">
        <f t="shared" si="17"/>
        <v>1314.7242683655186</v>
      </c>
      <c r="F158" s="60">
        <f t="shared" si="16"/>
        <v>484.43825071338506</v>
      </c>
      <c r="G158" s="62">
        <v>20000</v>
      </c>
      <c r="H158" s="99">
        <f t="shared" si="15"/>
        <v>2654.4561682925209</v>
      </c>
      <c r="I158" s="62">
        <v>2654.4561682925209</v>
      </c>
      <c r="J158" s="62">
        <v>2654.4561682925209</v>
      </c>
      <c r="M158" s="129"/>
    </row>
    <row r="159" spans="1:13" x14ac:dyDescent="0.25">
      <c r="A159" s="66">
        <v>3222</v>
      </c>
      <c r="B159" s="49" t="s">
        <v>102</v>
      </c>
      <c r="C159" s="62">
        <v>0</v>
      </c>
      <c r="D159" s="62">
        <v>0</v>
      </c>
      <c r="E159" s="60">
        <f t="shared" si="17"/>
        <v>0</v>
      </c>
      <c r="F159" s="60">
        <f t="shared" si="16"/>
        <v>0</v>
      </c>
      <c r="G159" s="62">
        <v>0</v>
      </c>
      <c r="H159" s="60">
        <f t="shared" si="15"/>
        <v>0</v>
      </c>
      <c r="I159" s="62">
        <v>0</v>
      </c>
      <c r="J159" s="62">
        <v>0</v>
      </c>
    </row>
    <row r="160" spans="1:13" x14ac:dyDescent="0.25">
      <c r="A160" s="66">
        <v>3223</v>
      </c>
      <c r="B160" s="49" t="s">
        <v>70</v>
      </c>
      <c r="C160" s="62">
        <v>0</v>
      </c>
      <c r="D160" s="62">
        <v>0</v>
      </c>
      <c r="E160" s="60">
        <f t="shared" si="17"/>
        <v>0</v>
      </c>
      <c r="F160" s="60">
        <f t="shared" si="16"/>
        <v>0</v>
      </c>
      <c r="G160" s="62">
        <v>0</v>
      </c>
      <c r="H160" s="60">
        <f t="shared" si="15"/>
        <v>0</v>
      </c>
      <c r="I160" s="62">
        <v>0</v>
      </c>
      <c r="J160" s="62">
        <v>0</v>
      </c>
    </row>
    <row r="161" spans="1:10" x14ac:dyDescent="0.25">
      <c r="A161" s="66" t="s">
        <v>186</v>
      </c>
      <c r="B161" s="49" t="s">
        <v>187</v>
      </c>
      <c r="C161" s="62">
        <v>961</v>
      </c>
      <c r="D161" s="62">
        <v>27000</v>
      </c>
      <c r="E161" s="60"/>
      <c r="F161" s="60">
        <f t="shared" si="16"/>
        <v>3583.5158271949031</v>
      </c>
      <c r="G161" s="62">
        <v>40000</v>
      </c>
      <c r="H161" s="60">
        <f t="shared" si="15"/>
        <v>5308.9123365850419</v>
      </c>
      <c r="I161" s="62">
        <v>5308.9123365850419</v>
      </c>
      <c r="J161" s="62">
        <v>5308.9123365850419</v>
      </c>
    </row>
    <row r="162" spans="1:10" x14ac:dyDescent="0.25">
      <c r="A162" s="66">
        <v>3225</v>
      </c>
      <c r="B162" s="49" t="s">
        <v>103</v>
      </c>
      <c r="C162" s="62">
        <v>0</v>
      </c>
      <c r="D162" s="62">
        <v>0</v>
      </c>
      <c r="E162" s="60">
        <f t="shared" si="17"/>
        <v>0</v>
      </c>
      <c r="F162" s="60">
        <f t="shared" si="16"/>
        <v>0</v>
      </c>
      <c r="G162" s="62">
        <v>0</v>
      </c>
      <c r="H162" s="60">
        <f t="shared" si="15"/>
        <v>0</v>
      </c>
      <c r="I162" s="62">
        <v>0</v>
      </c>
      <c r="J162" s="62">
        <v>0</v>
      </c>
    </row>
    <row r="163" spans="1:10" x14ac:dyDescent="0.25">
      <c r="A163" s="66">
        <v>3227</v>
      </c>
      <c r="B163" s="49" t="s">
        <v>133</v>
      </c>
      <c r="C163" s="62">
        <v>0</v>
      </c>
      <c r="D163" s="62">
        <v>0</v>
      </c>
      <c r="E163" s="60">
        <f t="shared" si="17"/>
        <v>0</v>
      </c>
      <c r="F163" s="60">
        <f t="shared" si="16"/>
        <v>0</v>
      </c>
      <c r="G163" s="62">
        <v>0</v>
      </c>
      <c r="H163" s="60">
        <f t="shared" si="15"/>
        <v>0</v>
      </c>
      <c r="I163" s="62">
        <v>0</v>
      </c>
      <c r="J163" s="62">
        <v>0</v>
      </c>
    </row>
    <row r="164" spans="1:10" x14ac:dyDescent="0.25">
      <c r="A164" s="65">
        <v>323</v>
      </c>
      <c r="B164" s="48" t="s">
        <v>73</v>
      </c>
      <c r="C164" s="101">
        <v>28643.08</v>
      </c>
      <c r="D164" s="101">
        <f>SUM(D167+D166+D165)</f>
        <v>36200</v>
      </c>
      <c r="E164" s="99">
        <f t="shared" si="17"/>
        <v>3801.5900192448071</v>
      </c>
      <c r="F164" s="99">
        <f t="shared" si="16"/>
        <v>4804.5656646094631</v>
      </c>
      <c r="G164" s="101">
        <f>SUM(G165:G167)</f>
        <v>50000</v>
      </c>
      <c r="H164" s="99">
        <f t="shared" si="15"/>
        <v>6636.1404207313026</v>
      </c>
      <c r="I164" s="101">
        <v>6636.1404207313026</v>
      </c>
      <c r="J164" s="101">
        <v>6636.1404207313026</v>
      </c>
    </row>
    <row r="165" spans="1:10" x14ac:dyDescent="0.25">
      <c r="A165" s="66">
        <v>3231</v>
      </c>
      <c r="B165" s="49" t="s">
        <v>74</v>
      </c>
      <c r="C165" s="62">
        <v>21797.71</v>
      </c>
      <c r="D165" s="62">
        <v>0</v>
      </c>
      <c r="E165" s="60">
        <f t="shared" si="17"/>
        <v>2893.0532882075781</v>
      </c>
      <c r="F165" s="60">
        <f t="shared" si="16"/>
        <v>0</v>
      </c>
      <c r="G165" s="62">
        <v>0</v>
      </c>
      <c r="H165" s="60">
        <f t="shared" si="15"/>
        <v>0</v>
      </c>
      <c r="I165" s="62">
        <v>0</v>
      </c>
      <c r="J165" s="62">
        <v>0</v>
      </c>
    </row>
    <row r="166" spans="1:10" x14ac:dyDescent="0.25">
      <c r="A166" s="66">
        <v>3234</v>
      </c>
      <c r="B166" s="49" t="s">
        <v>76</v>
      </c>
      <c r="C166" s="62">
        <v>6845.37</v>
      </c>
      <c r="D166" s="62">
        <v>31200</v>
      </c>
      <c r="E166" s="60">
        <f t="shared" si="17"/>
        <v>908.53673103722872</v>
      </c>
      <c r="F166" s="60">
        <f t="shared" si="16"/>
        <v>4140.9516225363323</v>
      </c>
      <c r="G166" s="62">
        <v>20000</v>
      </c>
      <c r="H166" s="60">
        <f t="shared" si="15"/>
        <v>2654.4561682925209</v>
      </c>
      <c r="I166" s="62">
        <v>2654.4561682925209</v>
      </c>
      <c r="J166" s="62">
        <v>2654.4561682925209</v>
      </c>
    </row>
    <row r="167" spans="1:10" x14ac:dyDescent="0.25">
      <c r="A167" s="66" t="s">
        <v>193</v>
      </c>
      <c r="B167" s="49" t="s">
        <v>95</v>
      </c>
      <c r="C167" s="62"/>
      <c r="D167" s="62">
        <v>5000</v>
      </c>
      <c r="E167" s="60"/>
      <c r="F167" s="60">
        <f t="shared" si="16"/>
        <v>663.61404207313024</v>
      </c>
      <c r="G167" s="62">
        <v>30000</v>
      </c>
      <c r="H167" s="60">
        <f t="shared" si="15"/>
        <v>3981.6842524387812</v>
      </c>
      <c r="I167" s="62">
        <v>3981.6842524387812</v>
      </c>
      <c r="J167" s="62">
        <v>3981.6842524387812</v>
      </c>
    </row>
    <row r="168" spans="1:10" x14ac:dyDescent="0.25">
      <c r="A168" s="65">
        <v>329</v>
      </c>
      <c r="B168" s="48" t="s">
        <v>82</v>
      </c>
      <c r="C168" s="101">
        <v>4621</v>
      </c>
      <c r="D168" s="101">
        <f>SUM(D173+D172+D171+D170+D169)</f>
        <v>10000</v>
      </c>
      <c r="E168" s="99">
        <f t="shared" si="17"/>
        <v>613.31209768398696</v>
      </c>
      <c r="F168" s="99">
        <f t="shared" si="16"/>
        <v>1327.2280841462605</v>
      </c>
      <c r="G168" s="101">
        <f>SUM(G169:G173)</f>
        <v>20000</v>
      </c>
      <c r="H168" s="99">
        <f t="shared" si="15"/>
        <v>2654.4561682925209</v>
      </c>
      <c r="I168" s="101">
        <v>2654.4561682925209</v>
      </c>
      <c r="J168" s="101">
        <v>2654.4561682925209</v>
      </c>
    </row>
    <row r="169" spans="1:10" x14ac:dyDescent="0.25">
      <c r="A169" s="66">
        <v>3293</v>
      </c>
      <c r="B169" s="49" t="s">
        <v>84</v>
      </c>
      <c r="C169" s="62">
        <v>4621</v>
      </c>
      <c r="D169" s="62">
        <v>5000</v>
      </c>
      <c r="E169" s="60">
        <f t="shared" si="17"/>
        <v>613.31209768398696</v>
      </c>
      <c r="F169" s="60">
        <f t="shared" si="16"/>
        <v>663.61404207313024</v>
      </c>
      <c r="G169" s="62">
        <v>0</v>
      </c>
      <c r="H169" s="60">
        <f t="shared" si="15"/>
        <v>0</v>
      </c>
      <c r="I169" s="62">
        <v>0</v>
      </c>
      <c r="J169" s="62">
        <v>0</v>
      </c>
    </row>
    <row r="170" spans="1:10" x14ac:dyDescent="0.25">
      <c r="A170" s="66">
        <v>3294</v>
      </c>
      <c r="B170" s="49" t="s">
        <v>134</v>
      </c>
      <c r="C170" s="62">
        <v>0</v>
      </c>
      <c r="D170" s="62">
        <v>0</v>
      </c>
      <c r="E170" s="60">
        <f t="shared" si="17"/>
        <v>0</v>
      </c>
      <c r="F170" s="60">
        <f t="shared" si="16"/>
        <v>0</v>
      </c>
      <c r="G170" s="62">
        <v>0</v>
      </c>
      <c r="H170" s="60">
        <f t="shared" si="15"/>
        <v>0</v>
      </c>
      <c r="I170" s="62">
        <v>0</v>
      </c>
      <c r="J170" s="62">
        <v>0</v>
      </c>
    </row>
    <row r="171" spans="1:10" x14ac:dyDescent="0.25">
      <c r="A171" s="66">
        <v>3295</v>
      </c>
      <c r="B171" s="49" t="s">
        <v>135</v>
      </c>
      <c r="C171" s="62">
        <v>0</v>
      </c>
      <c r="D171" s="62">
        <v>0</v>
      </c>
      <c r="E171" s="60">
        <f t="shared" si="17"/>
        <v>0</v>
      </c>
      <c r="F171" s="60">
        <f t="shared" si="16"/>
        <v>0</v>
      </c>
      <c r="G171" s="62">
        <v>0</v>
      </c>
      <c r="H171" s="60">
        <f t="shared" si="15"/>
        <v>0</v>
      </c>
      <c r="I171" s="62">
        <v>0</v>
      </c>
      <c r="J171" s="62">
        <v>0</v>
      </c>
    </row>
    <row r="172" spans="1:10" x14ac:dyDescent="0.25">
      <c r="A172" s="66">
        <v>3296</v>
      </c>
      <c r="B172" s="49" t="s">
        <v>136</v>
      </c>
      <c r="C172" s="62">
        <v>0</v>
      </c>
      <c r="D172" s="62">
        <v>0</v>
      </c>
      <c r="E172" s="60">
        <f t="shared" si="17"/>
        <v>0</v>
      </c>
      <c r="F172" s="60">
        <f t="shared" si="16"/>
        <v>0</v>
      </c>
      <c r="G172" s="62">
        <v>0</v>
      </c>
      <c r="H172" s="60">
        <f t="shared" si="15"/>
        <v>0</v>
      </c>
      <c r="I172" s="62">
        <v>0</v>
      </c>
      <c r="J172" s="62">
        <v>0</v>
      </c>
    </row>
    <row r="173" spans="1:10" x14ac:dyDescent="0.25">
      <c r="A173" s="66">
        <v>3299</v>
      </c>
      <c r="B173" s="49" t="s">
        <v>82</v>
      </c>
      <c r="C173" s="62">
        <v>0</v>
      </c>
      <c r="D173" s="62">
        <v>5000</v>
      </c>
      <c r="E173" s="60">
        <f t="shared" si="17"/>
        <v>0</v>
      </c>
      <c r="F173" s="60">
        <f t="shared" si="16"/>
        <v>663.61404207313024</v>
      </c>
      <c r="G173" s="62">
        <v>20000</v>
      </c>
      <c r="H173" s="60">
        <f t="shared" si="15"/>
        <v>2654.4561682925209</v>
      </c>
      <c r="I173" s="62">
        <v>2654.4561682925209</v>
      </c>
      <c r="J173" s="62">
        <v>2654.4561682925209</v>
      </c>
    </row>
    <row r="174" spans="1:10" x14ac:dyDescent="0.25">
      <c r="A174" s="65">
        <v>34</v>
      </c>
      <c r="B174" s="48" t="s">
        <v>137</v>
      </c>
      <c r="C174" s="101">
        <v>0</v>
      </c>
      <c r="D174" s="101">
        <v>0</v>
      </c>
      <c r="E174" s="99">
        <f t="shared" si="17"/>
        <v>0</v>
      </c>
      <c r="F174" s="99">
        <f t="shared" si="16"/>
        <v>0</v>
      </c>
      <c r="G174" s="101">
        <v>0</v>
      </c>
      <c r="H174" s="99">
        <f t="shared" si="15"/>
        <v>0</v>
      </c>
      <c r="I174" s="101">
        <v>0</v>
      </c>
      <c r="J174" s="101">
        <v>0</v>
      </c>
    </row>
    <row r="175" spans="1:10" x14ac:dyDescent="0.25">
      <c r="A175" s="65">
        <v>343</v>
      </c>
      <c r="B175" s="48" t="s">
        <v>88</v>
      </c>
      <c r="C175" s="101">
        <v>0</v>
      </c>
      <c r="D175" s="101">
        <v>0</v>
      </c>
      <c r="E175" s="99">
        <f t="shared" si="17"/>
        <v>0</v>
      </c>
      <c r="F175" s="99">
        <f t="shared" si="16"/>
        <v>0</v>
      </c>
      <c r="G175" s="101">
        <v>0</v>
      </c>
      <c r="H175" s="99">
        <f t="shared" si="15"/>
        <v>0</v>
      </c>
      <c r="I175" s="101">
        <v>0</v>
      </c>
      <c r="J175" s="101">
        <v>0</v>
      </c>
    </row>
    <row r="176" spans="1:10" x14ac:dyDescent="0.25">
      <c r="A176" s="66">
        <v>3431</v>
      </c>
      <c r="B176" s="49" t="s">
        <v>138</v>
      </c>
      <c r="C176" s="62">
        <v>0</v>
      </c>
      <c r="D176" s="62">
        <v>0</v>
      </c>
      <c r="E176" s="60">
        <f t="shared" si="17"/>
        <v>0</v>
      </c>
      <c r="F176" s="60">
        <f t="shared" si="16"/>
        <v>0</v>
      </c>
      <c r="G176" s="62">
        <v>0</v>
      </c>
      <c r="H176" s="60">
        <f t="shared" si="15"/>
        <v>0</v>
      </c>
      <c r="I176" s="62">
        <v>0</v>
      </c>
      <c r="J176" s="62">
        <v>0</v>
      </c>
    </row>
    <row r="177" spans="1:10" x14ac:dyDescent="0.25">
      <c r="A177" s="66">
        <v>3433</v>
      </c>
      <c r="B177" s="49" t="s">
        <v>139</v>
      </c>
      <c r="C177" s="62">
        <v>0</v>
      </c>
      <c r="D177" s="62">
        <v>0</v>
      </c>
      <c r="E177" s="60">
        <f t="shared" si="17"/>
        <v>0</v>
      </c>
      <c r="F177" s="60">
        <f t="shared" si="16"/>
        <v>0</v>
      </c>
      <c r="G177" s="62">
        <v>0</v>
      </c>
      <c r="H177" s="60">
        <f t="shared" si="15"/>
        <v>0</v>
      </c>
      <c r="I177" s="62">
        <v>0</v>
      </c>
      <c r="J177" s="62">
        <v>0</v>
      </c>
    </row>
    <row r="178" spans="1:10" ht="29.25" customHeight="1" x14ac:dyDescent="0.25">
      <c r="A178" s="93" t="s">
        <v>224</v>
      </c>
      <c r="B178" s="94" t="s">
        <v>188</v>
      </c>
      <c r="C178" s="104">
        <v>5244.07</v>
      </c>
      <c r="D178" s="104">
        <f>D179</f>
        <v>25000</v>
      </c>
      <c r="E178" s="105"/>
      <c r="F178" s="105">
        <f t="shared" si="16"/>
        <v>3318.0702103656513</v>
      </c>
      <c r="G178" s="104">
        <v>5000</v>
      </c>
      <c r="H178" s="105">
        <f t="shared" si="15"/>
        <v>663.61404207313024</v>
      </c>
      <c r="I178" s="104">
        <v>663.61404207313024</v>
      </c>
      <c r="J178" s="104">
        <v>663.61404207313024</v>
      </c>
    </row>
    <row r="179" spans="1:10" x14ac:dyDescent="0.25">
      <c r="A179" s="65" t="s">
        <v>109</v>
      </c>
      <c r="B179" s="48" t="s">
        <v>23</v>
      </c>
      <c r="C179" s="101">
        <v>5244.07</v>
      </c>
      <c r="D179" s="101">
        <v>25000</v>
      </c>
      <c r="E179" s="99"/>
      <c r="F179" s="60">
        <f t="shared" si="16"/>
        <v>3318.0702103656513</v>
      </c>
      <c r="G179" s="101">
        <v>5000</v>
      </c>
      <c r="H179" s="99">
        <f t="shared" si="15"/>
        <v>663.61404207313024</v>
      </c>
      <c r="I179" s="101">
        <v>663.61404207313024</v>
      </c>
      <c r="J179" s="101">
        <v>663.61404207313024</v>
      </c>
    </row>
    <row r="180" spans="1:10" x14ac:dyDescent="0.25">
      <c r="A180" s="65" t="s">
        <v>110</v>
      </c>
      <c r="B180" s="48" t="s">
        <v>36</v>
      </c>
      <c r="C180" s="101">
        <v>5244.07</v>
      </c>
      <c r="D180" s="101">
        <v>25000</v>
      </c>
      <c r="E180" s="99"/>
      <c r="F180" s="60">
        <f t="shared" si="16"/>
        <v>3318.0702103656513</v>
      </c>
      <c r="G180" s="101">
        <v>5000</v>
      </c>
      <c r="H180" s="99">
        <f t="shared" si="15"/>
        <v>663.61404207313024</v>
      </c>
      <c r="I180" s="101">
        <v>663.61404207313024</v>
      </c>
      <c r="J180" s="101">
        <v>663.61404207313024</v>
      </c>
    </row>
    <row r="181" spans="1:10" x14ac:dyDescent="0.25">
      <c r="A181" s="65" t="s">
        <v>111</v>
      </c>
      <c r="B181" s="48" t="s">
        <v>82</v>
      </c>
      <c r="C181" s="101">
        <v>5244.07</v>
      </c>
      <c r="D181" s="101">
        <v>25000</v>
      </c>
      <c r="E181" s="99"/>
      <c r="F181" s="60">
        <f t="shared" si="16"/>
        <v>3318.0702103656513</v>
      </c>
      <c r="G181" s="101">
        <v>5000</v>
      </c>
      <c r="H181" s="99">
        <f t="shared" si="15"/>
        <v>663.61404207313024</v>
      </c>
      <c r="I181" s="101">
        <v>663.61404207313024</v>
      </c>
      <c r="J181" s="101">
        <v>663.61404207313024</v>
      </c>
    </row>
    <row r="182" spans="1:10" x14ac:dyDescent="0.25">
      <c r="A182" s="66" t="s">
        <v>112</v>
      </c>
      <c r="B182" s="49" t="s">
        <v>82</v>
      </c>
      <c r="C182" s="62">
        <v>5244.07</v>
      </c>
      <c r="D182" s="62">
        <v>25000</v>
      </c>
      <c r="E182" s="60"/>
      <c r="F182" s="60">
        <f t="shared" si="16"/>
        <v>3318.0702103656513</v>
      </c>
      <c r="G182" s="62">
        <v>5000</v>
      </c>
      <c r="H182" s="60">
        <f t="shared" si="15"/>
        <v>663.61404207313024</v>
      </c>
      <c r="I182" s="62">
        <v>663.61404207313024</v>
      </c>
      <c r="J182" s="62">
        <v>663.61404207313024</v>
      </c>
    </row>
    <row r="183" spans="1:10" ht="33" customHeight="1" x14ac:dyDescent="0.25">
      <c r="A183" s="93" t="s">
        <v>189</v>
      </c>
      <c r="B183" s="95" t="s">
        <v>190</v>
      </c>
      <c r="C183" s="104">
        <v>8400</v>
      </c>
      <c r="D183" s="104">
        <f>SUM(D184+D190)</f>
        <v>60200</v>
      </c>
      <c r="E183" s="105"/>
      <c r="F183" s="105">
        <f t="shared" si="16"/>
        <v>7989.913066560488</v>
      </c>
      <c r="G183" s="104">
        <v>4000</v>
      </c>
      <c r="H183" s="105">
        <f t="shared" ref="H183:H240" si="18">G183/7.5345</f>
        <v>530.89123365850423</v>
      </c>
      <c r="I183" s="104">
        <v>530.89123365850423</v>
      </c>
      <c r="J183" s="104">
        <v>530.89123365850423</v>
      </c>
    </row>
    <row r="184" spans="1:10" x14ac:dyDescent="0.25">
      <c r="A184" s="65" t="s">
        <v>109</v>
      </c>
      <c r="B184" s="48" t="s">
        <v>62</v>
      </c>
      <c r="C184" s="101">
        <v>8400</v>
      </c>
      <c r="D184" s="101">
        <f>SUM(D185+D188)</f>
        <v>22665</v>
      </c>
      <c r="E184" s="99"/>
      <c r="F184" s="60">
        <f t="shared" si="16"/>
        <v>3008.1624527174995</v>
      </c>
      <c r="G184" s="101">
        <v>0</v>
      </c>
      <c r="H184" s="99">
        <f t="shared" si="18"/>
        <v>0</v>
      </c>
      <c r="I184" s="101">
        <v>0</v>
      </c>
      <c r="J184" s="101">
        <v>0</v>
      </c>
    </row>
    <row r="185" spans="1:10" x14ac:dyDescent="0.25">
      <c r="A185" s="65" t="s">
        <v>110</v>
      </c>
      <c r="B185" s="48" t="s">
        <v>36</v>
      </c>
      <c r="C185" s="101">
        <v>8400</v>
      </c>
      <c r="D185" s="101">
        <v>17665</v>
      </c>
      <c r="E185" s="99"/>
      <c r="F185" s="60">
        <f t="shared" si="16"/>
        <v>2344.5484106443691</v>
      </c>
      <c r="G185" s="101">
        <v>0</v>
      </c>
      <c r="H185" s="99">
        <f t="shared" si="18"/>
        <v>0</v>
      </c>
      <c r="I185" s="101">
        <v>0</v>
      </c>
      <c r="J185" s="101">
        <v>0</v>
      </c>
    </row>
    <row r="186" spans="1:10" x14ac:dyDescent="0.25">
      <c r="A186" s="65" t="s">
        <v>158</v>
      </c>
      <c r="B186" s="48" t="s">
        <v>68</v>
      </c>
      <c r="C186" s="101">
        <v>8400</v>
      </c>
      <c r="D186" s="101">
        <v>17665</v>
      </c>
      <c r="E186" s="99"/>
      <c r="F186" s="60">
        <f t="shared" si="16"/>
        <v>2344.5484106443691</v>
      </c>
      <c r="G186" s="101">
        <v>0</v>
      </c>
      <c r="H186" s="99">
        <f t="shared" si="18"/>
        <v>0</v>
      </c>
      <c r="I186" s="101">
        <v>0</v>
      </c>
      <c r="J186" s="101">
        <v>0</v>
      </c>
    </row>
    <row r="187" spans="1:10" x14ac:dyDescent="0.25">
      <c r="A187" s="66" t="s">
        <v>159</v>
      </c>
      <c r="B187" s="49" t="s">
        <v>69</v>
      </c>
      <c r="C187" s="106">
        <v>8400</v>
      </c>
      <c r="D187" s="106">
        <v>17665</v>
      </c>
      <c r="E187" s="99"/>
      <c r="F187" s="60">
        <f t="shared" si="16"/>
        <v>2344.5484106443691</v>
      </c>
      <c r="G187" s="106">
        <v>0</v>
      </c>
      <c r="H187" s="60">
        <f t="shared" si="18"/>
        <v>0</v>
      </c>
      <c r="I187" s="101">
        <v>0</v>
      </c>
      <c r="J187" s="101">
        <v>0</v>
      </c>
    </row>
    <row r="188" spans="1:10" x14ac:dyDescent="0.25">
      <c r="A188" s="65" t="s">
        <v>111</v>
      </c>
      <c r="B188" s="48" t="s">
        <v>82</v>
      </c>
      <c r="C188" s="106"/>
      <c r="D188" s="101">
        <v>5000</v>
      </c>
      <c r="E188" s="99"/>
      <c r="F188" s="60">
        <f t="shared" si="16"/>
        <v>663.61404207313024</v>
      </c>
      <c r="G188" s="101">
        <v>0</v>
      </c>
      <c r="H188" s="99">
        <f t="shared" si="18"/>
        <v>0</v>
      </c>
      <c r="I188" s="101">
        <v>0</v>
      </c>
      <c r="J188" s="101">
        <v>0</v>
      </c>
    </row>
    <row r="189" spans="1:10" x14ac:dyDescent="0.25">
      <c r="A189" s="66" t="s">
        <v>112</v>
      </c>
      <c r="B189" s="49" t="s">
        <v>82</v>
      </c>
      <c r="C189" s="106"/>
      <c r="D189" s="106">
        <v>5000</v>
      </c>
      <c r="E189" s="99"/>
      <c r="F189" s="60">
        <f t="shared" si="16"/>
        <v>663.61404207313024</v>
      </c>
      <c r="G189" s="106">
        <v>0</v>
      </c>
      <c r="H189" s="60">
        <f t="shared" si="18"/>
        <v>0</v>
      </c>
      <c r="I189" s="101">
        <v>0</v>
      </c>
      <c r="J189" s="101">
        <v>0</v>
      </c>
    </row>
    <row r="190" spans="1:10" x14ac:dyDescent="0.25">
      <c r="A190" s="65" t="s">
        <v>97</v>
      </c>
      <c r="B190" s="49" t="s">
        <v>25</v>
      </c>
      <c r="C190" s="101"/>
      <c r="D190" s="101">
        <f>D191</f>
        <v>37535</v>
      </c>
      <c r="E190" s="99"/>
      <c r="F190" s="60">
        <f t="shared" si="16"/>
        <v>4981.750613842989</v>
      </c>
      <c r="G190" s="101">
        <v>4000</v>
      </c>
      <c r="H190" s="99">
        <f t="shared" si="18"/>
        <v>530.89123365850423</v>
      </c>
      <c r="I190" s="101">
        <v>530.89123365850423</v>
      </c>
      <c r="J190" s="101">
        <v>530.89123365850423</v>
      </c>
    </row>
    <row r="191" spans="1:10" x14ac:dyDescent="0.25">
      <c r="A191" s="65" t="s">
        <v>166</v>
      </c>
      <c r="B191" s="49" t="s">
        <v>192</v>
      </c>
      <c r="C191" s="101"/>
      <c r="D191" s="101">
        <f>SUM(D192+D194)</f>
        <v>37535</v>
      </c>
      <c r="E191" s="99"/>
      <c r="F191" s="60">
        <f t="shared" si="16"/>
        <v>4981.750613842989</v>
      </c>
      <c r="G191" s="101">
        <v>4000</v>
      </c>
      <c r="H191" s="99">
        <f t="shared" si="18"/>
        <v>530.89123365850423</v>
      </c>
      <c r="I191" s="101">
        <v>530.89123365850423</v>
      </c>
      <c r="J191" s="101">
        <v>530.89123365850423</v>
      </c>
    </row>
    <row r="192" spans="1:10" x14ac:dyDescent="0.25">
      <c r="A192" s="65" t="s">
        <v>167</v>
      </c>
      <c r="B192" s="49" t="s">
        <v>126</v>
      </c>
      <c r="C192" s="101"/>
      <c r="D192" s="101">
        <v>17535</v>
      </c>
      <c r="E192" s="99"/>
      <c r="F192" s="60">
        <f t="shared" si="16"/>
        <v>2327.2944455504676</v>
      </c>
      <c r="G192" s="101">
        <v>0</v>
      </c>
      <c r="H192" s="99">
        <f t="shared" si="18"/>
        <v>0</v>
      </c>
      <c r="I192" s="101">
        <v>530.89123365850423</v>
      </c>
      <c r="J192" s="101">
        <v>530.89123365850423</v>
      </c>
    </row>
    <row r="193" spans="1:63" x14ac:dyDescent="0.25">
      <c r="A193" s="66" t="s">
        <v>168</v>
      </c>
      <c r="B193" s="49" t="s">
        <v>127</v>
      </c>
      <c r="C193" s="101"/>
      <c r="D193" s="106">
        <v>17535</v>
      </c>
      <c r="E193" s="99"/>
      <c r="F193" s="60">
        <f t="shared" si="16"/>
        <v>2327.2944455504676</v>
      </c>
      <c r="G193" s="106">
        <v>0</v>
      </c>
      <c r="H193" s="60">
        <f t="shared" si="18"/>
        <v>0</v>
      </c>
      <c r="I193" s="106">
        <v>0</v>
      </c>
      <c r="J193" s="106">
        <v>0</v>
      </c>
    </row>
    <row r="194" spans="1:63" ht="24" x14ac:dyDescent="0.25">
      <c r="A194" s="65" t="s">
        <v>194</v>
      </c>
      <c r="B194" s="52" t="s">
        <v>151</v>
      </c>
      <c r="C194" s="101">
        <v>8400</v>
      </c>
      <c r="D194" s="101">
        <v>20000</v>
      </c>
      <c r="E194" s="99"/>
      <c r="F194" s="60">
        <f t="shared" si="16"/>
        <v>2654.4561682925209</v>
      </c>
      <c r="G194" s="101">
        <v>4000</v>
      </c>
      <c r="H194" s="99">
        <f t="shared" si="18"/>
        <v>530.89123365850423</v>
      </c>
      <c r="I194" s="101">
        <v>530.89123365850423</v>
      </c>
      <c r="J194" s="101">
        <v>530.89123365850423</v>
      </c>
    </row>
    <row r="195" spans="1:63" x14ac:dyDescent="0.25">
      <c r="A195" s="66" t="s">
        <v>195</v>
      </c>
      <c r="B195" s="53" t="s">
        <v>152</v>
      </c>
      <c r="C195" s="62"/>
      <c r="D195" s="62">
        <v>20000</v>
      </c>
      <c r="E195" s="60"/>
      <c r="F195" s="60">
        <f t="shared" si="16"/>
        <v>2654.4561682925209</v>
      </c>
      <c r="G195" s="62">
        <v>4000</v>
      </c>
      <c r="H195" s="60">
        <f t="shared" si="18"/>
        <v>530.89123365850423</v>
      </c>
      <c r="I195" s="62">
        <v>530.89123365850423</v>
      </c>
      <c r="J195" s="62">
        <v>530.89123365850423</v>
      </c>
    </row>
    <row r="196" spans="1:63" ht="30.75" customHeight="1" x14ac:dyDescent="0.25">
      <c r="A196" s="93" t="s">
        <v>220</v>
      </c>
      <c r="B196" s="95" t="s">
        <v>191</v>
      </c>
      <c r="C196" s="104">
        <v>31535</v>
      </c>
      <c r="D196" s="104">
        <f>SUM(D197+D201)</f>
        <v>35000</v>
      </c>
      <c r="E196" s="105"/>
      <c r="F196" s="105">
        <f t="shared" si="16"/>
        <v>4645.298294511912</v>
      </c>
      <c r="G196" s="104">
        <f>G201</f>
        <v>20000</v>
      </c>
      <c r="H196" s="105">
        <f t="shared" si="18"/>
        <v>2654.4561682925209</v>
      </c>
      <c r="I196" s="104">
        <v>2654.4561682925209</v>
      </c>
      <c r="J196" s="104">
        <v>2654.4561682925209</v>
      </c>
    </row>
    <row r="197" spans="1:63" x14ac:dyDescent="0.25">
      <c r="A197" s="65" t="s">
        <v>109</v>
      </c>
      <c r="B197" s="48" t="s">
        <v>23</v>
      </c>
      <c r="C197" s="101">
        <v>18455</v>
      </c>
      <c r="D197" s="101">
        <v>25000</v>
      </c>
      <c r="E197" s="99"/>
      <c r="F197" s="99">
        <f t="shared" si="16"/>
        <v>3318.0702103656513</v>
      </c>
      <c r="G197" s="101">
        <v>0</v>
      </c>
      <c r="H197" s="99">
        <f t="shared" si="18"/>
        <v>0</v>
      </c>
      <c r="I197" s="101">
        <v>0</v>
      </c>
      <c r="J197" s="101">
        <v>0</v>
      </c>
    </row>
    <row r="198" spans="1:63" x14ac:dyDescent="0.25">
      <c r="A198" s="65" t="s">
        <v>110</v>
      </c>
      <c r="B198" s="48" t="s">
        <v>36</v>
      </c>
      <c r="C198" s="101">
        <v>18455</v>
      </c>
      <c r="D198" s="101">
        <v>25000</v>
      </c>
      <c r="E198" s="99"/>
      <c r="F198" s="99">
        <f t="shared" si="16"/>
        <v>3318.0702103656513</v>
      </c>
      <c r="G198" s="101">
        <v>0</v>
      </c>
      <c r="H198" s="99">
        <f t="shared" si="18"/>
        <v>0</v>
      </c>
      <c r="I198" s="101">
        <v>0</v>
      </c>
      <c r="J198" s="101">
        <v>0</v>
      </c>
    </row>
    <row r="199" spans="1:63" x14ac:dyDescent="0.25">
      <c r="A199" s="65" t="s">
        <v>111</v>
      </c>
      <c r="B199" s="48" t="s">
        <v>82</v>
      </c>
      <c r="C199" s="101">
        <v>18455</v>
      </c>
      <c r="D199" s="101">
        <v>25000</v>
      </c>
      <c r="E199" s="99"/>
      <c r="F199" s="99">
        <f t="shared" si="16"/>
        <v>3318.0702103656513</v>
      </c>
      <c r="G199" s="101">
        <v>0</v>
      </c>
      <c r="H199" s="99">
        <f t="shared" si="18"/>
        <v>0</v>
      </c>
      <c r="I199" s="101">
        <v>0</v>
      </c>
      <c r="J199" s="101">
        <v>0</v>
      </c>
    </row>
    <row r="200" spans="1:63" x14ac:dyDescent="0.25">
      <c r="A200" s="66" t="s">
        <v>112</v>
      </c>
      <c r="B200" s="49" t="s">
        <v>82</v>
      </c>
      <c r="C200" s="62">
        <v>18455</v>
      </c>
      <c r="D200" s="62">
        <v>25000</v>
      </c>
      <c r="E200" s="60"/>
      <c r="F200" s="60">
        <f t="shared" ref="F200:F253" si="19">D200/7.5345</f>
        <v>3318.0702103656513</v>
      </c>
      <c r="G200" s="62">
        <v>0</v>
      </c>
      <c r="H200" s="99">
        <f t="shared" si="18"/>
        <v>0</v>
      </c>
      <c r="I200" s="62">
        <v>0</v>
      </c>
      <c r="J200" s="62">
        <v>0</v>
      </c>
    </row>
    <row r="201" spans="1:63" ht="26.25" x14ac:dyDescent="0.25">
      <c r="A201" s="65" t="s">
        <v>97</v>
      </c>
      <c r="B201" s="48" t="s">
        <v>25</v>
      </c>
      <c r="C201" s="101">
        <v>13080</v>
      </c>
      <c r="D201" s="101">
        <v>10000</v>
      </c>
      <c r="E201" s="99"/>
      <c r="F201" s="99">
        <f t="shared" si="19"/>
        <v>1327.2280841462605</v>
      </c>
      <c r="G201" s="101">
        <f>G202</f>
        <v>20000</v>
      </c>
      <c r="H201" s="99">
        <f t="shared" si="18"/>
        <v>2654.4561682925209</v>
      </c>
      <c r="I201" s="101">
        <v>2654.4561682925209</v>
      </c>
      <c r="J201" s="101">
        <v>2654.4561682925209</v>
      </c>
    </row>
    <row r="202" spans="1:63" x14ac:dyDescent="0.25">
      <c r="A202" s="65" t="s">
        <v>166</v>
      </c>
      <c r="B202" s="48" t="s">
        <v>196</v>
      </c>
      <c r="C202" s="101">
        <v>13080</v>
      </c>
      <c r="D202" s="101">
        <v>10000</v>
      </c>
      <c r="E202" s="99"/>
      <c r="F202" s="99">
        <f t="shared" si="19"/>
        <v>1327.2280841462605</v>
      </c>
      <c r="G202" s="101">
        <f>G203</f>
        <v>20000</v>
      </c>
      <c r="H202" s="99">
        <f t="shared" si="18"/>
        <v>2654.4561682925209</v>
      </c>
      <c r="I202" s="101">
        <v>2654.4561682925209</v>
      </c>
      <c r="J202" s="101">
        <v>2654.4561682925209</v>
      </c>
    </row>
    <row r="203" spans="1:63" x14ac:dyDescent="0.25">
      <c r="A203" s="65" t="s">
        <v>167</v>
      </c>
      <c r="B203" s="48" t="s">
        <v>126</v>
      </c>
      <c r="C203" s="101">
        <v>13080</v>
      </c>
      <c r="D203" s="101">
        <v>10000</v>
      </c>
      <c r="E203" s="99"/>
      <c r="F203" s="99">
        <f t="shared" si="19"/>
        <v>1327.2280841462605</v>
      </c>
      <c r="G203" s="101">
        <f>SUM(G204:G206)</f>
        <v>20000</v>
      </c>
      <c r="H203" s="99">
        <f t="shared" si="18"/>
        <v>2654.4561682925209</v>
      </c>
      <c r="I203" s="101">
        <v>2654.4561682925209</v>
      </c>
      <c r="J203" s="101">
        <v>2654.4561682925209</v>
      </c>
    </row>
    <row r="204" spans="1:63" x14ac:dyDescent="0.25">
      <c r="A204" s="66" t="s">
        <v>168</v>
      </c>
      <c r="B204" s="49" t="s">
        <v>197</v>
      </c>
      <c r="C204" s="101">
        <v>0</v>
      </c>
      <c r="D204" s="101"/>
      <c r="E204" s="99"/>
      <c r="F204" s="60">
        <f t="shared" si="19"/>
        <v>0</v>
      </c>
      <c r="G204" s="101">
        <v>0</v>
      </c>
      <c r="H204" s="60">
        <f t="shared" si="18"/>
        <v>0</v>
      </c>
      <c r="I204" s="101">
        <v>0</v>
      </c>
      <c r="J204" s="101">
        <v>0</v>
      </c>
    </row>
    <row r="205" spans="1:63" x14ac:dyDescent="0.25">
      <c r="A205" s="66" t="s">
        <v>168</v>
      </c>
      <c r="B205" s="49" t="s">
        <v>127</v>
      </c>
      <c r="C205" s="62">
        <v>0</v>
      </c>
      <c r="D205" s="62">
        <v>10000</v>
      </c>
      <c r="E205" s="60"/>
      <c r="F205" s="60">
        <f t="shared" si="19"/>
        <v>1327.2280841462605</v>
      </c>
      <c r="G205" s="62">
        <v>0</v>
      </c>
      <c r="H205" s="60">
        <f t="shared" si="18"/>
        <v>0</v>
      </c>
      <c r="I205" s="62">
        <v>0</v>
      </c>
      <c r="J205" s="62">
        <v>0</v>
      </c>
    </row>
    <row r="206" spans="1:63" x14ac:dyDescent="0.25">
      <c r="A206" s="66" t="s">
        <v>200</v>
      </c>
      <c r="B206" s="49" t="s">
        <v>201</v>
      </c>
      <c r="C206" s="62"/>
      <c r="D206" s="62"/>
      <c r="E206" s="60"/>
      <c r="F206" s="60">
        <f t="shared" si="19"/>
        <v>0</v>
      </c>
      <c r="G206" s="62">
        <v>20000</v>
      </c>
      <c r="H206" s="60">
        <f t="shared" si="18"/>
        <v>2654.4561682925209</v>
      </c>
      <c r="I206" s="62">
        <v>2654.4561682925209</v>
      </c>
      <c r="J206" s="62">
        <v>2654.4561682925209</v>
      </c>
    </row>
    <row r="207" spans="1:63" ht="38.25" customHeight="1" x14ac:dyDescent="0.25">
      <c r="A207" s="87" t="s">
        <v>92</v>
      </c>
      <c r="B207" s="88" t="s">
        <v>140</v>
      </c>
      <c r="C207" s="102">
        <v>6845055.1299999999</v>
      </c>
      <c r="D207" s="102">
        <f>SUM(D208)</f>
        <v>4475228</v>
      </c>
      <c r="E207" s="103">
        <f t="shared" si="17"/>
        <v>908494.94060654321</v>
      </c>
      <c r="F207" s="103">
        <f t="shared" si="19"/>
        <v>593964.82845577004</v>
      </c>
      <c r="G207" s="102">
        <f>G208</f>
        <v>6942225.7170000002</v>
      </c>
      <c r="H207" s="103">
        <f>H208</f>
        <v>921391.69380848098</v>
      </c>
      <c r="I207" s="102">
        <f t="shared" ref="I207:J209" si="20">H207</f>
        <v>921391.69380848098</v>
      </c>
      <c r="J207" s="102">
        <f t="shared" si="20"/>
        <v>921391.69380848098</v>
      </c>
      <c r="K207" s="157"/>
      <c r="L207" s="157"/>
      <c r="M207" s="158"/>
      <c r="N207" s="157"/>
      <c r="O207" s="157"/>
      <c r="P207" s="157"/>
      <c r="Q207" s="157"/>
      <c r="R207" s="157"/>
      <c r="S207" s="157"/>
      <c r="T207" s="157"/>
      <c r="U207" s="157"/>
      <c r="V207" s="157"/>
      <c r="W207" s="157"/>
      <c r="X207" s="157"/>
      <c r="Y207" s="157"/>
      <c r="Z207" s="157"/>
      <c r="AA207" s="157"/>
      <c r="AB207" s="157"/>
      <c r="AC207" s="157"/>
      <c r="AD207" s="157"/>
      <c r="AE207" s="157"/>
      <c r="AF207" s="157"/>
      <c r="AG207" s="157"/>
      <c r="AH207" s="157"/>
      <c r="AI207" s="157"/>
      <c r="AJ207" s="157"/>
      <c r="AK207" s="157"/>
      <c r="AL207" s="157"/>
      <c r="AM207" s="157"/>
      <c r="AN207" s="157"/>
      <c r="AO207" s="157"/>
      <c r="AP207" s="157"/>
      <c r="AQ207" s="157"/>
      <c r="AR207" s="157"/>
      <c r="AS207" s="157"/>
      <c r="AT207" s="157"/>
      <c r="AU207" s="157"/>
      <c r="AV207" s="157"/>
      <c r="AW207" s="157"/>
      <c r="AX207" s="157"/>
      <c r="AY207" s="157"/>
      <c r="AZ207" s="157"/>
      <c r="BA207" s="157"/>
      <c r="BB207" s="157"/>
      <c r="BC207" s="157"/>
      <c r="BD207" s="157"/>
      <c r="BE207" s="157"/>
      <c r="BF207" s="157"/>
      <c r="BG207" s="157"/>
      <c r="BH207" s="157"/>
      <c r="BI207" s="157"/>
      <c r="BJ207" s="157"/>
      <c r="BK207" s="157"/>
    </row>
    <row r="208" spans="1:63" s="80" customFormat="1" ht="32.25" customHeight="1" x14ac:dyDescent="0.25">
      <c r="A208" s="85" t="s">
        <v>189</v>
      </c>
      <c r="B208" s="86" t="s">
        <v>172</v>
      </c>
      <c r="C208" s="104">
        <v>6845055.1299999999</v>
      </c>
      <c r="D208" s="104">
        <v>4475228</v>
      </c>
      <c r="E208" s="105">
        <v>908494.94</v>
      </c>
      <c r="F208" s="105">
        <f t="shared" si="19"/>
        <v>593964.82845577004</v>
      </c>
      <c r="G208" s="104">
        <f>G209</f>
        <v>6942225.7170000002</v>
      </c>
      <c r="H208" s="105">
        <f>H209</f>
        <v>921391.69380848098</v>
      </c>
      <c r="I208" s="104">
        <f t="shared" si="20"/>
        <v>921391.69380848098</v>
      </c>
      <c r="J208" s="104">
        <f t="shared" si="20"/>
        <v>921391.69380848098</v>
      </c>
      <c r="K208" s="157"/>
      <c r="L208" s="157"/>
      <c r="M208" s="157"/>
      <c r="N208" s="157"/>
      <c r="O208" s="157"/>
      <c r="P208" s="157"/>
      <c r="Q208" s="157"/>
      <c r="R208" s="157"/>
      <c r="S208" s="157"/>
      <c r="T208" s="157"/>
      <c r="U208" s="157"/>
      <c r="V208" s="157"/>
      <c r="W208" s="157"/>
      <c r="X208" s="157"/>
      <c r="Y208" s="157"/>
      <c r="Z208" s="157"/>
      <c r="AA208" s="157"/>
      <c r="AB208" s="157"/>
      <c r="AC208" s="157"/>
      <c r="AD208" s="157"/>
      <c r="AE208" s="157"/>
      <c r="AF208" s="157"/>
      <c r="AG208" s="157"/>
      <c r="AH208" s="157"/>
      <c r="AI208" s="157"/>
      <c r="AJ208" s="157"/>
      <c r="AK208" s="157"/>
      <c r="AL208" s="157"/>
      <c r="AM208" s="157"/>
      <c r="AN208" s="157"/>
      <c r="AO208" s="157"/>
      <c r="AP208" s="157"/>
      <c r="AQ208" s="157"/>
      <c r="AR208" s="157"/>
      <c r="AS208" s="157"/>
      <c r="AT208" s="157"/>
      <c r="AU208" s="157"/>
      <c r="AV208" s="157"/>
      <c r="AW208" s="157"/>
      <c r="AX208" s="157"/>
      <c r="AY208" s="157"/>
      <c r="AZ208" s="157"/>
      <c r="BA208" s="157"/>
      <c r="BB208" s="157"/>
      <c r="BC208" s="157"/>
      <c r="BD208" s="157"/>
      <c r="BE208" s="157"/>
      <c r="BF208" s="157"/>
      <c r="BG208" s="157"/>
      <c r="BH208" s="157"/>
      <c r="BI208" s="157"/>
      <c r="BJ208" s="157"/>
      <c r="BK208" s="157"/>
    </row>
    <row r="209" spans="1:10" x14ac:dyDescent="0.25">
      <c r="A209" s="67">
        <v>3</v>
      </c>
      <c r="B209" s="50" t="s">
        <v>23</v>
      </c>
      <c r="C209" s="101">
        <v>6845055.1299999999</v>
      </c>
      <c r="D209" s="101">
        <f>SUM(D210+D220+D223+D2091)</f>
        <v>4475228</v>
      </c>
      <c r="E209" s="99">
        <f t="shared" si="17"/>
        <v>908494.94060654321</v>
      </c>
      <c r="F209" s="99">
        <f t="shared" si="19"/>
        <v>593964.82845577004</v>
      </c>
      <c r="G209" s="101">
        <f>SUM(G210+G220+G229)</f>
        <v>6942225.7170000002</v>
      </c>
      <c r="H209" s="99">
        <f>SUM(H210+H220+H229)</f>
        <v>921391.69380848098</v>
      </c>
      <c r="I209" s="101">
        <f t="shared" si="20"/>
        <v>921391.69380848098</v>
      </c>
      <c r="J209" s="101">
        <f t="shared" si="20"/>
        <v>921391.69380848098</v>
      </c>
    </row>
    <row r="210" spans="1:10" x14ac:dyDescent="0.25">
      <c r="A210" s="67">
        <v>31</v>
      </c>
      <c r="B210" s="50" t="s">
        <v>24</v>
      </c>
      <c r="C210" s="101">
        <v>6683202</v>
      </c>
      <c r="D210" s="101">
        <f>SUM(D211+D215+D217)</f>
        <v>4475228</v>
      </c>
      <c r="E210" s="99">
        <f t="shared" si="17"/>
        <v>887013.33864224562</v>
      </c>
      <c r="F210" s="99">
        <f t="shared" si="19"/>
        <v>593964.82845577004</v>
      </c>
      <c r="G210" s="101">
        <f>SUM(G211+G215+G217)</f>
        <v>6870000</v>
      </c>
      <c r="H210" s="99">
        <f t="shared" si="18"/>
        <v>911805.69380848098</v>
      </c>
      <c r="I210" s="101">
        <v>911805.69380848098</v>
      </c>
      <c r="J210" s="101">
        <v>911805.69380848098</v>
      </c>
    </row>
    <row r="211" spans="1:10" x14ac:dyDescent="0.25">
      <c r="A211" s="67">
        <v>311</v>
      </c>
      <c r="B211" s="50" t="s">
        <v>117</v>
      </c>
      <c r="C211" s="101">
        <v>5520610</v>
      </c>
      <c r="D211" s="101">
        <v>3866208</v>
      </c>
      <c r="E211" s="99">
        <f t="shared" si="17"/>
        <v>732710.86336186866</v>
      </c>
      <c r="F211" s="99">
        <f t="shared" si="19"/>
        <v>513133.98367509455</v>
      </c>
      <c r="G211" s="101">
        <f>SUM(G212+G213+G214)</f>
        <v>5472000</v>
      </c>
      <c r="H211" s="99">
        <f t="shared" si="18"/>
        <v>726259.20764483372</v>
      </c>
      <c r="I211" s="101">
        <v>726259.20764483372</v>
      </c>
      <c r="J211" s="101">
        <v>726259.20764483372</v>
      </c>
    </row>
    <row r="212" spans="1:10" x14ac:dyDescent="0.25">
      <c r="A212" s="66">
        <v>3111</v>
      </c>
      <c r="B212" s="49" t="s">
        <v>118</v>
      </c>
      <c r="C212" s="62">
        <v>5520610</v>
      </c>
      <c r="D212" s="62">
        <v>3866208</v>
      </c>
      <c r="E212" s="60">
        <f t="shared" si="17"/>
        <v>732710.86336186866</v>
      </c>
      <c r="F212" s="60">
        <f t="shared" si="19"/>
        <v>513133.98367509455</v>
      </c>
      <c r="G212" s="62">
        <v>5472000</v>
      </c>
      <c r="H212" s="60">
        <f t="shared" si="18"/>
        <v>726259.20764483372</v>
      </c>
      <c r="I212" s="62">
        <v>726259.20764483372</v>
      </c>
      <c r="J212" s="62">
        <v>726259.20764483372</v>
      </c>
    </row>
    <row r="213" spans="1:10" x14ac:dyDescent="0.25">
      <c r="A213" s="66" t="s">
        <v>141</v>
      </c>
      <c r="B213" s="49" t="s">
        <v>142</v>
      </c>
      <c r="C213" s="62"/>
      <c r="D213" s="62"/>
      <c r="E213" s="60">
        <f t="shared" si="17"/>
        <v>0</v>
      </c>
      <c r="F213" s="60">
        <f t="shared" si="19"/>
        <v>0</v>
      </c>
      <c r="G213" s="62">
        <v>0</v>
      </c>
      <c r="H213" s="60">
        <f t="shared" si="18"/>
        <v>0</v>
      </c>
      <c r="I213" s="62">
        <v>0</v>
      </c>
      <c r="J213" s="62">
        <v>0</v>
      </c>
    </row>
    <row r="214" spans="1:10" x14ac:dyDescent="0.25">
      <c r="A214" s="66">
        <v>3114</v>
      </c>
      <c r="B214" s="49" t="s">
        <v>143</v>
      </c>
      <c r="C214" s="62"/>
      <c r="D214" s="62"/>
      <c r="E214" s="60">
        <f t="shared" si="17"/>
        <v>0</v>
      </c>
      <c r="F214" s="60">
        <f t="shared" si="19"/>
        <v>0</v>
      </c>
      <c r="G214" s="62">
        <v>0</v>
      </c>
      <c r="H214" s="60">
        <f t="shared" si="18"/>
        <v>0</v>
      </c>
      <c r="I214" s="62">
        <v>0</v>
      </c>
      <c r="J214" s="62">
        <v>0</v>
      </c>
    </row>
    <row r="215" spans="1:10" x14ac:dyDescent="0.25">
      <c r="A215" s="67">
        <v>312</v>
      </c>
      <c r="B215" s="50" t="s">
        <v>119</v>
      </c>
      <c r="C215" s="101">
        <v>242242</v>
      </c>
      <c r="D215" s="101">
        <v>61200</v>
      </c>
      <c r="E215" s="99">
        <f t="shared" si="17"/>
        <v>32151.038555975843</v>
      </c>
      <c r="F215" s="60">
        <f t="shared" si="19"/>
        <v>8122.6358749751143</v>
      </c>
      <c r="G215" s="101">
        <f>G216</f>
        <v>30000</v>
      </c>
      <c r="H215" s="60">
        <f t="shared" si="18"/>
        <v>3981.6842524387812</v>
      </c>
      <c r="I215" s="101">
        <v>3981.6842524387812</v>
      </c>
      <c r="J215" s="101">
        <v>3981.6842524387812</v>
      </c>
    </row>
    <row r="216" spans="1:10" x14ac:dyDescent="0.25">
      <c r="A216" s="66">
        <v>3121</v>
      </c>
      <c r="B216" s="49" t="s">
        <v>119</v>
      </c>
      <c r="C216" s="62">
        <v>242242</v>
      </c>
      <c r="D216" s="62">
        <v>61200</v>
      </c>
      <c r="E216" s="60">
        <f t="shared" si="17"/>
        <v>32151.038555975843</v>
      </c>
      <c r="F216" s="60">
        <f t="shared" si="19"/>
        <v>8122.6358749751143</v>
      </c>
      <c r="G216" s="62">
        <v>30000</v>
      </c>
      <c r="H216" s="60">
        <f t="shared" si="18"/>
        <v>3981.6842524387812</v>
      </c>
      <c r="I216" s="62">
        <v>3981.6842524387812</v>
      </c>
      <c r="J216" s="62">
        <v>3981.6842524387812</v>
      </c>
    </row>
    <row r="217" spans="1:10" x14ac:dyDescent="0.25">
      <c r="A217" s="67">
        <v>313</v>
      </c>
      <c r="B217" s="50" t="s">
        <v>120</v>
      </c>
      <c r="C217" s="101">
        <v>920350</v>
      </c>
      <c r="D217" s="101">
        <v>547820</v>
      </c>
      <c r="E217" s="99">
        <f t="shared" si="17"/>
        <v>122151.43672440108</v>
      </c>
      <c r="F217" s="60">
        <f t="shared" si="19"/>
        <v>72708.208905700434</v>
      </c>
      <c r="G217" s="101">
        <f>SUM(G218:G219)</f>
        <v>1368000</v>
      </c>
      <c r="H217" s="99">
        <f t="shared" si="18"/>
        <v>181564.80191120843</v>
      </c>
      <c r="I217" s="101">
        <v>181564.80191120843</v>
      </c>
      <c r="J217" s="101">
        <v>181564.80191120843</v>
      </c>
    </row>
    <row r="218" spans="1:10" x14ac:dyDescent="0.25">
      <c r="A218" s="66">
        <v>3132</v>
      </c>
      <c r="B218" s="49" t="s">
        <v>121</v>
      </c>
      <c r="C218" s="62">
        <v>913778</v>
      </c>
      <c r="D218" s="62">
        <v>547820</v>
      </c>
      <c r="E218" s="60">
        <f t="shared" si="17"/>
        <v>121279.18242750016</v>
      </c>
      <c r="F218" s="60">
        <f t="shared" si="19"/>
        <v>72708.208905700434</v>
      </c>
      <c r="G218" s="62">
        <v>1368000</v>
      </c>
      <c r="H218" s="60">
        <f t="shared" si="18"/>
        <v>181564.80191120843</v>
      </c>
      <c r="I218" s="62">
        <v>181564.80191120843</v>
      </c>
      <c r="J218" s="62">
        <v>181564.80191120843</v>
      </c>
    </row>
    <row r="219" spans="1:10" ht="26.25" x14ac:dyDescent="0.25">
      <c r="A219" s="66">
        <v>3133</v>
      </c>
      <c r="B219" s="49" t="s">
        <v>144</v>
      </c>
      <c r="C219" s="62">
        <v>6572</v>
      </c>
      <c r="D219" s="62">
        <v>0</v>
      </c>
      <c r="E219" s="60">
        <f t="shared" si="17"/>
        <v>872.25429690092233</v>
      </c>
      <c r="F219" s="60">
        <f t="shared" si="19"/>
        <v>0</v>
      </c>
      <c r="G219" s="62">
        <v>0</v>
      </c>
      <c r="H219" s="60">
        <f t="shared" si="18"/>
        <v>0</v>
      </c>
      <c r="I219" s="62">
        <v>0</v>
      </c>
      <c r="J219" s="62">
        <v>0</v>
      </c>
    </row>
    <row r="220" spans="1:10" x14ac:dyDescent="0.25">
      <c r="A220" s="67">
        <v>32</v>
      </c>
      <c r="B220" s="50" t="s">
        <v>36</v>
      </c>
      <c r="C220" s="101">
        <v>99578.13</v>
      </c>
      <c r="D220" s="101">
        <v>0</v>
      </c>
      <c r="E220" s="99">
        <f t="shared" si="17"/>
        <v>13216.289070276727</v>
      </c>
      <c r="F220" s="60">
        <f t="shared" si="19"/>
        <v>0</v>
      </c>
      <c r="G220" s="101">
        <f>H220*7.5345</f>
        <v>22498.017</v>
      </c>
      <c r="H220" s="99">
        <f>SUM(H221+H226)</f>
        <v>2986</v>
      </c>
      <c r="I220" s="101">
        <f>H220</f>
        <v>2986</v>
      </c>
      <c r="J220" s="101">
        <f>I220</f>
        <v>2986</v>
      </c>
    </row>
    <row r="221" spans="1:10" x14ac:dyDescent="0.25">
      <c r="A221" s="67">
        <v>321</v>
      </c>
      <c r="B221" s="50" t="s">
        <v>63</v>
      </c>
      <c r="C221" s="101">
        <v>0</v>
      </c>
      <c r="D221" s="101">
        <v>0</v>
      </c>
      <c r="E221" s="99">
        <f t="shared" si="17"/>
        <v>0</v>
      </c>
      <c r="F221" s="99">
        <f t="shared" si="19"/>
        <v>0</v>
      </c>
      <c r="G221" s="101">
        <v>0</v>
      </c>
      <c r="H221" s="99">
        <f t="shared" si="18"/>
        <v>0</v>
      </c>
      <c r="I221" s="101">
        <v>0</v>
      </c>
      <c r="J221" s="101">
        <v>0</v>
      </c>
    </row>
    <row r="222" spans="1:10" ht="26.25" x14ac:dyDescent="0.25">
      <c r="A222" s="66">
        <v>3212</v>
      </c>
      <c r="B222" s="49" t="s">
        <v>122</v>
      </c>
      <c r="C222" s="62">
        <v>0</v>
      </c>
      <c r="D222" s="62">
        <v>0</v>
      </c>
      <c r="E222" s="60">
        <f t="shared" si="17"/>
        <v>0</v>
      </c>
      <c r="F222" s="60">
        <f t="shared" si="19"/>
        <v>0</v>
      </c>
      <c r="G222" s="62">
        <v>0</v>
      </c>
      <c r="H222" s="60">
        <f t="shared" si="18"/>
        <v>0</v>
      </c>
      <c r="I222" s="62">
        <v>0</v>
      </c>
      <c r="J222" s="62">
        <v>0</v>
      </c>
    </row>
    <row r="223" spans="1:10" x14ac:dyDescent="0.25">
      <c r="A223" s="65">
        <v>34</v>
      </c>
      <c r="B223" s="48" t="s">
        <v>137</v>
      </c>
      <c r="C223" s="101">
        <v>62275</v>
      </c>
      <c r="D223" s="101">
        <v>0</v>
      </c>
      <c r="E223" s="99">
        <v>0</v>
      </c>
      <c r="F223" s="99">
        <f t="shared" si="19"/>
        <v>0</v>
      </c>
      <c r="G223" s="101">
        <v>0</v>
      </c>
      <c r="H223" s="99">
        <f t="shared" si="18"/>
        <v>0</v>
      </c>
      <c r="I223" s="101">
        <v>0</v>
      </c>
      <c r="J223" s="101">
        <v>0</v>
      </c>
    </row>
    <row r="224" spans="1:10" x14ac:dyDescent="0.25">
      <c r="A224" s="66">
        <v>343</v>
      </c>
      <c r="B224" s="49" t="s">
        <v>88</v>
      </c>
      <c r="C224" s="62">
        <v>62275</v>
      </c>
      <c r="D224" s="62">
        <v>0</v>
      </c>
      <c r="E224" s="60">
        <v>0</v>
      </c>
      <c r="F224" s="60">
        <f t="shared" si="19"/>
        <v>0</v>
      </c>
      <c r="G224" s="62">
        <v>0</v>
      </c>
      <c r="H224" s="60">
        <f t="shared" si="18"/>
        <v>0</v>
      </c>
      <c r="I224" s="62">
        <v>0</v>
      </c>
      <c r="J224" s="62">
        <v>0</v>
      </c>
    </row>
    <row r="225" spans="1:10" x14ac:dyDescent="0.25">
      <c r="A225" s="66">
        <v>3433</v>
      </c>
      <c r="B225" s="49" t="s">
        <v>139</v>
      </c>
      <c r="C225" s="62">
        <v>62275</v>
      </c>
      <c r="D225" s="62">
        <v>0</v>
      </c>
      <c r="E225" s="60">
        <v>0</v>
      </c>
      <c r="F225" s="60">
        <f t="shared" si="19"/>
        <v>0</v>
      </c>
      <c r="G225" s="62">
        <v>0</v>
      </c>
      <c r="H225" s="60">
        <f t="shared" si="18"/>
        <v>0</v>
      </c>
      <c r="I225" s="62">
        <v>0</v>
      </c>
      <c r="J225" s="62">
        <v>0</v>
      </c>
    </row>
    <row r="226" spans="1:10" x14ac:dyDescent="0.25">
      <c r="A226" s="65">
        <v>329</v>
      </c>
      <c r="B226" s="48" t="s">
        <v>82</v>
      </c>
      <c r="C226" s="101">
        <v>80000</v>
      </c>
      <c r="D226" s="101">
        <v>0</v>
      </c>
      <c r="E226" s="99">
        <f t="shared" si="17"/>
        <v>10617.824673170084</v>
      </c>
      <c r="F226" s="99">
        <f t="shared" si="19"/>
        <v>0</v>
      </c>
      <c r="G226" s="101">
        <f>H226*7.5345</f>
        <v>22498.017</v>
      </c>
      <c r="H226" s="99">
        <f>SUM(H227+H228)</f>
        <v>2986</v>
      </c>
      <c r="I226" s="101">
        <v>0</v>
      </c>
      <c r="J226" s="101">
        <v>0</v>
      </c>
    </row>
    <row r="227" spans="1:10" ht="26.25" x14ac:dyDescent="0.25">
      <c r="A227" s="66" t="s">
        <v>227</v>
      </c>
      <c r="B227" s="49" t="s">
        <v>228</v>
      </c>
      <c r="C227" s="106">
        <v>0</v>
      </c>
      <c r="D227" s="106">
        <v>0</v>
      </c>
      <c r="E227" s="60">
        <v>0</v>
      </c>
      <c r="F227" s="60">
        <f t="shared" si="19"/>
        <v>0</v>
      </c>
      <c r="G227" s="106">
        <v>22498.02</v>
      </c>
      <c r="H227" s="60">
        <v>2986</v>
      </c>
      <c r="I227" s="106">
        <v>2986</v>
      </c>
      <c r="J227" s="106">
        <v>2986</v>
      </c>
    </row>
    <row r="228" spans="1:10" x14ac:dyDescent="0.25">
      <c r="A228" s="66">
        <v>3296</v>
      </c>
      <c r="B228" s="49" t="s">
        <v>136</v>
      </c>
      <c r="C228" s="62">
        <v>80000</v>
      </c>
      <c r="D228" s="62">
        <v>0</v>
      </c>
      <c r="E228" s="60">
        <f t="shared" si="17"/>
        <v>10617.824673170084</v>
      </c>
      <c r="F228" s="60">
        <f t="shared" si="19"/>
        <v>0</v>
      </c>
      <c r="G228" s="62">
        <v>0</v>
      </c>
      <c r="H228" s="60">
        <f t="shared" si="18"/>
        <v>0</v>
      </c>
      <c r="I228" s="62">
        <v>0</v>
      </c>
      <c r="J228" s="62">
        <v>0</v>
      </c>
    </row>
    <row r="229" spans="1:10" ht="26.25" x14ac:dyDescent="0.25">
      <c r="A229" s="65" t="s">
        <v>162</v>
      </c>
      <c r="B229" s="48" t="s">
        <v>90</v>
      </c>
      <c r="C229" s="101">
        <v>0</v>
      </c>
      <c r="D229" s="101">
        <v>0</v>
      </c>
      <c r="E229" s="99">
        <v>0</v>
      </c>
      <c r="F229" s="99">
        <v>0</v>
      </c>
      <c r="G229" s="101">
        <f>H229*7.5345</f>
        <v>49727.700000000004</v>
      </c>
      <c r="H229" s="99">
        <f>H230</f>
        <v>6600</v>
      </c>
      <c r="I229" s="101">
        <v>0</v>
      </c>
      <c r="J229" s="101">
        <v>0</v>
      </c>
    </row>
    <row r="230" spans="1:10" ht="26.25" x14ac:dyDescent="0.25">
      <c r="A230" s="65" t="s">
        <v>163</v>
      </c>
      <c r="B230" s="48" t="s">
        <v>229</v>
      </c>
      <c r="C230" s="101">
        <v>0</v>
      </c>
      <c r="D230" s="101">
        <v>0</v>
      </c>
      <c r="E230" s="99">
        <v>0</v>
      </c>
      <c r="F230" s="99">
        <v>0</v>
      </c>
      <c r="G230" s="101">
        <f>H230*7.5345</f>
        <v>49727.700000000004</v>
      </c>
      <c r="H230" s="99">
        <f>H231</f>
        <v>6600</v>
      </c>
      <c r="I230" s="101">
        <v>0</v>
      </c>
      <c r="J230" s="101">
        <v>0</v>
      </c>
    </row>
    <row r="231" spans="1:10" x14ac:dyDescent="0.25">
      <c r="A231" s="66" t="s">
        <v>230</v>
      </c>
      <c r="B231" s="49" t="s">
        <v>231</v>
      </c>
      <c r="C231" s="62">
        <v>0</v>
      </c>
      <c r="D231" s="62">
        <v>0</v>
      </c>
      <c r="E231" s="60">
        <v>0</v>
      </c>
      <c r="F231" s="60">
        <v>0</v>
      </c>
      <c r="G231" s="62">
        <f>H231*7.5345</f>
        <v>49727.700000000004</v>
      </c>
      <c r="H231" s="60">
        <v>6600</v>
      </c>
      <c r="I231" s="62">
        <v>0</v>
      </c>
      <c r="J231" s="62">
        <v>0</v>
      </c>
    </row>
    <row r="232" spans="1:10" x14ac:dyDescent="0.25">
      <c r="A232" s="66"/>
      <c r="B232" s="49"/>
      <c r="C232" s="62">
        <v>0</v>
      </c>
      <c r="D232" s="62">
        <v>0</v>
      </c>
      <c r="E232" s="60">
        <v>0</v>
      </c>
      <c r="F232" s="60">
        <v>0</v>
      </c>
      <c r="G232" s="62">
        <v>0</v>
      </c>
      <c r="H232" s="60">
        <v>0</v>
      </c>
      <c r="I232" s="62">
        <v>0</v>
      </c>
      <c r="J232" s="62">
        <v>0</v>
      </c>
    </row>
    <row r="233" spans="1:10" ht="30.75" customHeight="1" x14ac:dyDescent="0.25">
      <c r="A233" s="96" t="s">
        <v>145</v>
      </c>
      <c r="B233" s="88" t="s">
        <v>146</v>
      </c>
      <c r="C233" s="102">
        <v>102412</v>
      </c>
      <c r="D233" s="102">
        <f>D234</f>
        <v>130150</v>
      </c>
      <c r="E233" s="103">
        <f t="shared" si="17"/>
        <v>13592.408255358683</v>
      </c>
      <c r="F233" s="103">
        <f t="shared" si="19"/>
        <v>17273.873515163581</v>
      </c>
      <c r="G233" s="102">
        <v>0</v>
      </c>
      <c r="H233" s="103">
        <f t="shared" si="18"/>
        <v>0</v>
      </c>
      <c r="I233" s="102">
        <v>0</v>
      </c>
      <c r="J233" s="102">
        <v>0</v>
      </c>
    </row>
    <row r="234" spans="1:10" ht="30" customHeight="1" x14ac:dyDescent="0.25">
      <c r="A234" s="162" t="s">
        <v>184</v>
      </c>
      <c r="B234" s="97" t="s">
        <v>185</v>
      </c>
      <c r="C234" s="104">
        <v>102412</v>
      </c>
      <c r="D234" s="104">
        <f>D235</f>
        <v>130150</v>
      </c>
      <c r="E234" s="105">
        <v>13592.41</v>
      </c>
      <c r="F234" s="105">
        <f t="shared" si="19"/>
        <v>17273.873515163581</v>
      </c>
      <c r="G234" s="104">
        <v>0</v>
      </c>
      <c r="H234" s="105">
        <f t="shared" si="18"/>
        <v>0</v>
      </c>
      <c r="I234" s="104">
        <v>0</v>
      </c>
      <c r="J234" s="104">
        <v>0</v>
      </c>
    </row>
    <row r="235" spans="1:10" x14ac:dyDescent="0.25">
      <c r="A235" s="71">
        <v>3</v>
      </c>
      <c r="B235" s="51" t="s">
        <v>23</v>
      </c>
      <c r="C235" s="101">
        <v>102412</v>
      </c>
      <c r="D235" s="101">
        <v>130150</v>
      </c>
      <c r="E235" s="99">
        <f t="shared" si="17"/>
        <v>13592.408255358683</v>
      </c>
      <c r="F235" s="99">
        <f t="shared" si="19"/>
        <v>17273.873515163581</v>
      </c>
      <c r="G235" s="101">
        <v>0</v>
      </c>
      <c r="H235" s="99">
        <f t="shared" si="18"/>
        <v>0</v>
      </c>
      <c r="I235" s="101">
        <v>0</v>
      </c>
      <c r="J235" s="101">
        <v>0</v>
      </c>
    </row>
    <row r="236" spans="1:10" x14ac:dyDescent="0.25">
      <c r="A236" s="72">
        <v>31</v>
      </c>
      <c r="B236" s="52" t="s">
        <v>24</v>
      </c>
      <c r="C236" s="101">
        <v>102412</v>
      </c>
      <c r="D236" s="101">
        <f>SUM(D237+D239)</f>
        <v>130150</v>
      </c>
      <c r="E236" s="99">
        <f t="shared" si="17"/>
        <v>13592.408255358683</v>
      </c>
      <c r="F236" s="99">
        <f t="shared" si="19"/>
        <v>17273.873515163581</v>
      </c>
      <c r="G236" s="101">
        <v>0</v>
      </c>
      <c r="H236" s="99">
        <f t="shared" si="18"/>
        <v>0</v>
      </c>
      <c r="I236" s="101">
        <v>0</v>
      </c>
      <c r="J236" s="101">
        <v>0</v>
      </c>
    </row>
    <row r="237" spans="1:10" x14ac:dyDescent="0.25">
      <c r="A237" s="72">
        <v>311</v>
      </c>
      <c r="B237" s="52" t="s">
        <v>117</v>
      </c>
      <c r="C237" s="101">
        <v>90757</v>
      </c>
      <c r="D237" s="101">
        <v>118300</v>
      </c>
      <c r="E237" s="99">
        <f t="shared" si="17"/>
        <v>12045.523923286217</v>
      </c>
      <c r="F237" s="99">
        <f t="shared" si="19"/>
        <v>15701.108235450261</v>
      </c>
      <c r="G237" s="101">
        <v>0</v>
      </c>
      <c r="H237" s="99">
        <f t="shared" si="18"/>
        <v>0</v>
      </c>
      <c r="I237" s="101">
        <v>0</v>
      </c>
      <c r="J237" s="101">
        <v>0</v>
      </c>
    </row>
    <row r="238" spans="1:10" x14ac:dyDescent="0.25">
      <c r="A238" s="73">
        <v>3111</v>
      </c>
      <c r="B238" s="53" t="s">
        <v>118</v>
      </c>
      <c r="C238" s="62">
        <v>90757</v>
      </c>
      <c r="D238" s="62">
        <v>118300</v>
      </c>
      <c r="E238" s="60">
        <f t="shared" si="17"/>
        <v>12045.523923286217</v>
      </c>
      <c r="F238" s="60">
        <f t="shared" si="19"/>
        <v>15701.108235450261</v>
      </c>
      <c r="G238" s="62">
        <v>0</v>
      </c>
      <c r="H238" s="60">
        <f t="shared" si="18"/>
        <v>0</v>
      </c>
      <c r="I238" s="62">
        <v>0</v>
      </c>
      <c r="J238" s="62">
        <v>0</v>
      </c>
    </row>
    <row r="239" spans="1:10" x14ac:dyDescent="0.25">
      <c r="A239" s="72">
        <v>313</v>
      </c>
      <c r="B239" s="52" t="s">
        <v>120</v>
      </c>
      <c r="C239" s="62">
        <v>11655</v>
      </c>
      <c r="D239" s="62">
        <v>11850</v>
      </c>
      <c r="E239" s="60">
        <f t="shared" si="17"/>
        <v>1546.8843320724666</v>
      </c>
      <c r="F239" s="60">
        <f t="shared" si="19"/>
        <v>1572.7652797133187</v>
      </c>
      <c r="G239" s="62">
        <v>0</v>
      </c>
      <c r="H239" s="60">
        <f t="shared" si="18"/>
        <v>0</v>
      </c>
      <c r="I239" s="62">
        <v>0</v>
      </c>
      <c r="J239" s="62">
        <v>0</v>
      </c>
    </row>
    <row r="240" spans="1:10" x14ac:dyDescent="0.25">
      <c r="A240" s="73">
        <v>3132</v>
      </c>
      <c r="B240" s="53" t="s">
        <v>121</v>
      </c>
      <c r="C240" s="62">
        <v>11655</v>
      </c>
      <c r="D240" s="62">
        <v>11850</v>
      </c>
      <c r="E240" s="60">
        <f t="shared" si="17"/>
        <v>1546.8843320724666</v>
      </c>
      <c r="F240" s="60">
        <f t="shared" si="19"/>
        <v>1572.7652797133187</v>
      </c>
      <c r="G240" s="62">
        <v>0</v>
      </c>
      <c r="H240" s="60">
        <f t="shared" si="18"/>
        <v>0</v>
      </c>
      <c r="I240" s="62">
        <v>0</v>
      </c>
      <c r="J240" s="62">
        <v>0</v>
      </c>
    </row>
    <row r="241" spans="1:10" ht="39" customHeight="1" x14ac:dyDescent="0.25">
      <c r="A241" s="87" t="s">
        <v>148</v>
      </c>
      <c r="B241" s="88" t="s">
        <v>105</v>
      </c>
      <c r="C241" s="102">
        <v>22000</v>
      </c>
      <c r="D241" s="102">
        <f>D242</f>
        <v>22000</v>
      </c>
      <c r="E241" s="103">
        <f t="shared" ref="E241:E262" si="21">C241/7.5345</f>
        <v>2919.9017851217732</v>
      </c>
      <c r="F241" s="103">
        <f t="shared" si="19"/>
        <v>2919.9017851217732</v>
      </c>
      <c r="G241" s="102">
        <v>0</v>
      </c>
      <c r="H241" s="103">
        <f t="shared" ref="H241:H254" si="22">G241/7.5345</f>
        <v>0</v>
      </c>
      <c r="I241" s="102">
        <v>0</v>
      </c>
      <c r="J241" s="102">
        <v>0</v>
      </c>
    </row>
    <row r="242" spans="1:10" ht="27.75" customHeight="1" x14ac:dyDescent="0.25">
      <c r="A242" s="85" t="s">
        <v>189</v>
      </c>
      <c r="B242" s="97" t="s">
        <v>190</v>
      </c>
      <c r="C242" s="104">
        <v>22000</v>
      </c>
      <c r="D242" s="104">
        <f>D243</f>
        <v>22000</v>
      </c>
      <c r="E242" s="105">
        <v>2919.9</v>
      </c>
      <c r="F242" s="105">
        <f t="shared" si="19"/>
        <v>2919.9017851217732</v>
      </c>
      <c r="G242" s="104">
        <v>0</v>
      </c>
      <c r="H242" s="105">
        <f t="shared" si="22"/>
        <v>0</v>
      </c>
      <c r="I242" s="104">
        <v>0</v>
      </c>
      <c r="J242" s="104">
        <v>0</v>
      </c>
    </row>
    <row r="243" spans="1:10" x14ac:dyDescent="0.25">
      <c r="A243" s="65">
        <v>3</v>
      </c>
      <c r="B243" s="48" t="s">
        <v>23</v>
      </c>
      <c r="C243" s="101">
        <v>22000</v>
      </c>
      <c r="D243" s="101">
        <f>D244</f>
        <v>22000</v>
      </c>
      <c r="E243" s="99">
        <f t="shared" si="21"/>
        <v>2919.9017851217732</v>
      </c>
      <c r="F243" s="99">
        <f t="shared" si="19"/>
        <v>2919.9017851217732</v>
      </c>
      <c r="G243" s="101">
        <v>0</v>
      </c>
      <c r="H243" s="99">
        <f t="shared" si="22"/>
        <v>0</v>
      </c>
      <c r="I243" s="101">
        <v>0</v>
      </c>
      <c r="J243" s="101">
        <v>0</v>
      </c>
    </row>
    <row r="244" spans="1:10" x14ac:dyDescent="0.25">
      <c r="A244" s="65">
        <v>32</v>
      </c>
      <c r="B244" s="48" t="s">
        <v>36</v>
      </c>
      <c r="C244" s="101">
        <v>20000</v>
      </c>
      <c r="D244" s="101">
        <f>SUM(D245+D248+D250)</f>
        <v>22000</v>
      </c>
      <c r="E244" s="99">
        <v>2919.9</v>
      </c>
      <c r="F244" s="99">
        <f t="shared" si="19"/>
        <v>2919.9017851217732</v>
      </c>
      <c r="G244" s="101">
        <v>0</v>
      </c>
      <c r="H244" s="99">
        <f t="shared" si="22"/>
        <v>0</v>
      </c>
      <c r="I244" s="101">
        <v>0</v>
      </c>
      <c r="J244" s="101">
        <v>0</v>
      </c>
    </row>
    <row r="245" spans="1:10" x14ac:dyDescent="0.25">
      <c r="A245" s="65">
        <v>321</v>
      </c>
      <c r="B245" s="48" t="s">
        <v>63</v>
      </c>
      <c r="C245" s="101">
        <v>0</v>
      </c>
      <c r="D245" s="101">
        <v>0</v>
      </c>
      <c r="E245" s="99">
        <f t="shared" si="21"/>
        <v>0</v>
      </c>
      <c r="F245" s="99">
        <f t="shared" si="19"/>
        <v>0</v>
      </c>
      <c r="G245" s="101">
        <v>0</v>
      </c>
      <c r="H245" s="99">
        <f t="shared" si="22"/>
        <v>0</v>
      </c>
      <c r="I245" s="101">
        <v>0</v>
      </c>
      <c r="J245" s="101">
        <v>0</v>
      </c>
    </row>
    <row r="246" spans="1:10" x14ac:dyDescent="0.25">
      <c r="A246" s="66">
        <v>3211</v>
      </c>
      <c r="B246" s="49" t="s">
        <v>64</v>
      </c>
      <c r="C246" s="62">
        <v>0</v>
      </c>
      <c r="D246" s="62">
        <v>0</v>
      </c>
      <c r="E246" s="60">
        <f t="shared" si="21"/>
        <v>0</v>
      </c>
      <c r="F246" s="60">
        <f t="shared" si="19"/>
        <v>0</v>
      </c>
      <c r="G246" s="62">
        <v>0</v>
      </c>
      <c r="H246" s="60">
        <f t="shared" si="22"/>
        <v>0</v>
      </c>
      <c r="I246" s="62">
        <v>0</v>
      </c>
      <c r="J246" s="62">
        <v>0</v>
      </c>
    </row>
    <row r="247" spans="1:10" x14ac:dyDescent="0.25">
      <c r="A247" s="66">
        <v>3214</v>
      </c>
      <c r="B247" s="49" t="s">
        <v>67</v>
      </c>
      <c r="C247" s="62">
        <v>0</v>
      </c>
      <c r="D247" s="62">
        <v>0</v>
      </c>
      <c r="E247" s="60">
        <f t="shared" si="21"/>
        <v>0</v>
      </c>
      <c r="F247" s="60">
        <f t="shared" si="19"/>
        <v>0</v>
      </c>
      <c r="G247" s="62">
        <v>0</v>
      </c>
      <c r="H247" s="60">
        <f t="shared" si="22"/>
        <v>0</v>
      </c>
      <c r="I247" s="62">
        <v>0</v>
      </c>
      <c r="J247" s="62">
        <v>0</v>
      </c>
    </row>
    <row r="248" spans="1:10" x14ac:dyDescent="0.25">
      <c r="A248" s="65">
        <v>323</v>
      </c>
      <c r="B248" s="48" t="s">
        <v>73</v>
      </c>
      <c r="C248" s="101">
        <v>0</v>
      </c>
      <c r="D248" s="101">
        <v>0</v>
      </c>
      <c r="E248" s="99">
        <f t="shared" si="21"/>
        <v>0</v>
      </c>
      <c r="F248" s="99">
        <f t="shared" si="19"/>
        <v>0</v>
      </c>
      <c r="G248" s="101">
        <v>0</v>
      </c>
      <c r="H248" s="99">
        <f t="shared" si="22"/>
        <v>0</v>
      </c>
      <c r="I248" s="101">
        <v>0</v>
      </c>
      <c r="J248" s="101">
        <v>0</v>
      </c>
    </row>
    <row r="249" spans="1:10" x14ac:dyDescent="0.25">
      <c r="A249" s="66">
        <v>3231</v>
      </c>
      <c r="B249" s="49" t="s">
        <v>74</v>
      </c>
      <c r="C249" s="62">
        <v>0</v>
      </c>
      <c r="D249" s="62">
        <v>0</v>
      </c>
      <c r="E249" s="60">
        <f t="shared" si="21"/>
        <v>0</v>
      </c>
      <c r="F249" s="60">
        <f t="shared" si="19"/>
        <v>0</v>
      </c>
      <c r="G249" s="62">
        <v>0</v>
      </c>
      <c r="H249" s="60">
        <f t="shared" si="22"/>
        <v>0</v>
      </c>
      <c r="I249" s="62">
        <v>0</v>
      </c>
      <c r="J249" s="62">
        <v>0</v>
      </c>
    </row>
    <row r="250" spans="1:10" x14ac:dyDescent="0.25">
      <c r="A250" s="65">
        <v>329</v>
      </c>
      <c r="B250" s="48" t="s">
        <v>147</v>
      </c>
      <c r="C250" s="101">
        <v>22000</v>
      </c>
      <c r="D250" s="101">
        <v>22000</v>
      </c>
      <c r="E250" s="99">
        <f t="shared" si="21"/>
        <v>2919.9017851217732</v>
      </c>
      <c r="F250" s="99">
        <f t="shared" si="19"/>
        <v>2919.9017851217732</v>
      </c>
      <c r="G250" s="101">
        <v>0</v>
      </c>
      <c r="H250" s="99">
        <f t="shared" si="22"/>
        <v>0</v>
      </c>
      <c r="I250" s="101">
        <v>0</v>
      </c>
      <c r="J250" s="101">
        <v>0</v>
      </c>
    </row>
    <row r="251" spans="1:10" x14ac:dyDescent="0.25">
      <c r="A251" s="66">
        <v>3299</v>
      </c>
      <c r="B251" s="49" t="s">
        <v>82</v>
      </c>
      <c r="C251" s="62">
        <v>22000</v>
      </c>
      <c r="D251" s="62">
        <v>22000</v>
      </c>
      <c r="E251" s="60">
        <f t="shared" si="21"/>
        <v>2919.9017851217732</v>
      </c>
      <c r="F251" s="60">
        <f t="shared" si="19"/>
        <v>2919.9017851217732</v>
      </c>
      <c r="G251" s="62">
        <v>0</v>
      </c>
      <c r="H251" s="60">
        <f t="shared" si="22"/>
        <v>0</v>
      </c>
      <c r="I251" s="62">
        <v>0</v>
      </c>
      <c r="J251" s="62">
        <v>0</v>
      </c>
    </row>
    <row r="252" spans="1:10" ht="36.75" customHeight="1" x14ac:dyDescent="0.25">
      <c r="A252" s="87" t="s">
        <v>199</v>
      </c>
      <c r="B252" s="88" t="s">
        <v>198</v>
      </c>
      <c r="C252" s="102">
        <v>0</v>
      </c>
      <c r="D252" s="102">
        <v>0</v>
      </c>
      <c r="E252" s="103">
        <f t="shared" si="21"/>
        <v>0</v>
      </c>
      <c r="F252" s="103">
        <f t="shared" si="19"/>
        <v>0</v>
      </c>
      <c r="G252" s="102">
        <v>6000</v>
      </c>
      <c r="H252" s="103">
        <f t="shared" si="22"/>
        <v>796.33685048775624</v>
      </c>
      <c r="I252" s="102">
        <v>796.33685048775624</v>
      </c>
      <c r="J252" s="102">
        <v>796.33685048775624</v>
      </c>
    </row>
    <row r="253" spans="1:10" ht="21.75" customHeight="1" x14ac:dyDescent="0.25">
      <c r="A253" s="85" t="s">
        <v>224</v>
      </c>
      <c r="B253" s="97" t="s">
        <v>188</v>
      </c>
      <c r="C253" s="104">
        <v>0</v>
      </c>
      <c r="D253" s="104">
        <v>0</v>
      </c>
      <c r="E253" s="105">
        <f t="shared" si="21"/>
        <v>0</v>
      </c>
      <c r="F253" s="105">
        <f t="shared" si="19"/>
        <v>0</v>
      </c>
      <c r="G253" s="104">
        <v>6000</v>
      </c>
      <c r="H253" s="105">
        <f t="shared" si="22"/>
        <v>796.33685048775624</v>
      </c>
      <c r="I253" s="104">
        <v>796.33685048775624</v>
      </c>
      <c r="J253" s="104">
        <v>796.33685048775624</v>
      </c>
    </row>
    <row r="254" spans="1:10" x14ac:dyDescent="0.25">
      <c r="A254" s="74">
        <v>3</v>
      </c>
      <c r="B254" s="50" t="s">
        <v>23</v>
      </c>
      <c r="C254" s="101">
        <v>0</v>
      </c>
      <c r="D254" s="101">
        <v>0</v>
      </c>
      <c r="E254" s="99">
        <f t="shared" si="21"/>
        <v>0</v>
      </c>
      <c r="F254" s="99">
        <f t="shared" ref="F254:F276" si="23">D254/7.5345</f>
        <v>0</v>
      </c>
      <c r="G254" s="101">
        <v>6000</v>
      </c>
      <c r="H254" s="99">
        <f t="shared" si="22"/>
        <v>796.33685048775624</v>
      </c>
      <c r="I254" s="101">
        <v>796.33685048775624</v>
      </c>
      <c r="J254" s="101">
        <v>796.33685048775624</v>
      </c>
    </row>
    <row r="255" spans="1:10" x14ac:dyDescent="0.25">
      <c r="A255" s="74">
        <v>32</v>
      </c>
      <c r="B255" s="48" t="s">
        <v>36</v>
      </c>
      <c r="C255" s="101">
        <v>0</v>
      </c>
      <c r="D255" s="101">
        <v>0</v>
      </c>
      <c r="E255" s="99">
        <f t="shared" si="21"/>
        <v>0</v>
      </c>
      <c r="F255" s="99">
        <f t="shared" si="23"/>
        <v>0</v>
      </c>
      <c r="G255" s="101">
        <v>6000</v>
      </c>
      <c r="H255" s="99">
        <v>796.34</v>
      </c>
      <c r="I255" s="101">
        <f>H255</f>
        <v>796.34</v>
      </c>
      <c r="J255" s="101">
        <f>I255</f>
        <v>796.34</v>
      </c>
    </row>
    <row r="256" spans="1:10" x14ac:dyDescent="0.25">
      <c r="A256" s="76">
        <v>329</v>
      </c>
      <c r="B256" s="48" t="s">
        <v>82</v>
      </c>
      <c r="C256" s="101">
        <v>0</v>
      </c>
      <c r="D256" s="101">
        <v>0</v>
      </c>
      <c r="E256" s="99">
        <f t="shared" si="21"/>
        <v>0</v>
      </c>
      <c r="F256" s="99">
        <f t="shared" si="23"/>
        <v>0</v>
      </c>
      <c r="G256" s="101">
        <v>6000</v>
      </c>
      <c r="H256" s="99">
        <f t="shared" ref="H256:H277" si="24">G256/7.5345</f>
        <v>796.33685048775624</v>
      </c>
      <c r="I256" s="101">
        <v>796.33685048775624</v>
      </c>
      <c r="J256" s="101">
        <v>796.33685048775624</v>
      </c>
    </row>
    <row r="257" spans="1:13" x14ac:dyDescent="0.25">
      <c r="A257" s="75">
        <v>3299</v>
      </c>
      <c r="B257" s="49" t="s">
        <v>82</v>
      </c>
      <c r="C257" s="62">
        <v>0</v>
      </c>
      <c r="D257" s="62">
        <v>0</v>
      </c>
      <c r="E257" s="60">
        <f t="shared" si="21"/>
        <v>0</v>
      </c>
      <c r="F257" s="60">
        <f t="shared" si="23"/>
        <v>0</v>
      </c>
      <c r="G257" s="62">
        <v>6000</v>
      </c>
      <c r="H257" s="60">
        <f t="shared" si="24"/>
        <v>796.33685048775624</v>
      </c>
      <c r="I257" s="62">
        <v>796.33685048775624</v>
      </c>
      <c r="J257" s="62">
        <v>796.33685048775624</v>
      </c>
    </row>
    <row r="258" spans="1:13" ht="25.5" x14ac:dyDescent="0.25">
      <c r="A258" s="74">
        <v>4</v>
      </c>
      <c r="B258" s="54" t="s">
        <v>25</v>
      </c>
      <c r="C258" s="62">
        <v>0</v>
      </c>
      <c r="D258" s="62">
        <v>0</v>
      </c>
      <c r="E258" s="60">
        <f t="shared" si="21"/>
        <v>0</v>
      </c>
      <c r="F258" s="60">
        <f t="shared" si="23"/>
        <v>0</v>
      </c>
      <c r="G258" s="62">
        <v>0</v>
      </c>
      <c r="H258" s="60">
        <f t="shared" si="24"/>
        <v>0</v>
      </c>
      <c r="I258" s="62">
        <v>0</v>
      </c>
      <c r="J258" s="62">
        <v>0</v>
      </c>
    </row>
    <row r="259" spans="1:13" ht="25.5" x14ac:dyDescent="0.25">
      <c r="A259" s="74">
        <v>42</v>
      </c>
      <c r="B259" s="54" t="s">
        <v>55</v>
      </c>
      <c r="C259" s="62">
        <v>0</v>
      </c>
      <c r="D259" s="62">
        <v>0</v>
      </c>
      <c r="E259" s="60">
        <f t="shared" si="21"/>
        <v>0</v>
      </c>
      <c r="F259" s="60">
        <f t="shared" si="23"/>
        <v>0</v>
      </c>
      <c r="G259" s="62">
        <v>0</v>
      </c>
      <c r="H259" s="60">
        <f t="shared" si="24"/>
        <v>0</v>
      </c>
      <c r="I259" s="62">
        <v>0</v>
      </c>
      <c r="J259" s="62">
        <v>0</v>
      </c>
    </row>
    <row r="260" spans="1:13" x14ac:dyDescent="0.25">
      <c r="A260" s="74">
        <v>422</v>
      </c>
      <c r="B260" s="54" t="s">
        <v>126</v>
      </c>
      <c r="C260" s="62">
        <v>0</v>
      </c>
      <c r="D260" s="62">
        <v>0</v>
      </c>
      <c r="E260" s="60">
        <f t="shared" si="21"/>
        <v>0</v>
      </c>
      <c r="F260" s="60">
        <f t="shared" si="23"/>
        <v>0</v>
      </c>
      <c r="G260" s="62">
        <v>0</v>
      </c>
      <c r="H260" s="60">
        <f t="shared" si="24"/>
        <v>0</v>
      </c>
      <c r="I260" s="62">
        <v>0</v>
      </c>
      <c r="J260" s="62">
        <v>0</v>
      </c>
    </row>
    <row r="261" spans="1:13" x14ac:dyDescent="0.25">
      <c r="A261" s="75">
        <v>4221</v>
      </c>
      <c r="B261" s="55" t="s">
        <v>127</v>
      </c>
      <c r="C261" s="62">
        <v>0</v>
      </c>
      <c r="D261" s="62">
        <v>0</v>
      </c>
      <c r="E261" s="60">
        <f t="shared" si="21"/>
        <v>0</v>
      </c>
      <c r="F261" s="60">
        <f t="shared" si="23"/>
        <v>0</v>
      </c>
      <c r="G261" s="62">
        <v>0</v>
      </c>
      <c r="H261" s="60">
        <f t="shared" si="24"/>
        <v>0</v>
      </c>
      <c r="I261" s="62">
        <v>0</v>
      </c>
      <c r="J261" s="62">
        <v>0</v>
      </c>
    </row>
    <row r="262" spans="1:13" x14ac:dyDescent="0.25">
      <c r="A262" s="75">
        <v>4226</v>
      </c>
      <c r="B262" s="55" t="s">
        <v>149</v>
      </c>
      <c r="C262" s="62">
        <v>0</v>
      </c>
      <c r="D262" s="62">
        <v>0</v>
      </c>
      <c r="E262" s="60">
        <f t="shared" si="21"/>
        <v>0</v>
      </c>
      <c r="F262" s="60">
        <f t="shared" si="23"/>
        <v>0</v>
      </c>
      <c r="G262" s="62">
        <v>0</v>
      </c>
      <c r="H262" s="60">
        <f t="shared" si="24"/>
        <v>0</v>
      </c>
      <c r="I262" s="62">
        <v>0</v>
      </c>
      <c r="J262" s="62">
        <v>0</v>
      </c>
    </row>
    <row r="263" spans="1:13" ht="33" customHeight="1" x14ac:dyDescent="0.25">
      <c r="A263" s="87" t="s">
        <v>150</v>
      </c>
      <c r="B263" s="88" t="s">
        <v>125</v>
      </c>
      <c r="C263" s="102">
        <v>0</v>
      </c>
      <c r="D263" s="102">
        <f>D265</f>
        <v>3000</v>
      </c>
      <c r="E263" s="103">
        <f t="shared" ref="E263:E268" si="25">C263/7.5345</f>
        <v>0</v>
      </c>
      <c r="F263" s="103">
        <f t="shared" si="23"/>
        <v>398.16842524387812</v>
      </c>
      <c r="G263" s="102">
        <v>0</v>
      </c>
      <c r="H263" s="103">
        <f t="shared" si="24"/>
        <v>0</v>
      </c>
      <c r="I263" s="102">
        <v>0</v>
      </c>
      <c r="J263" s="102">
        <v>0</v>
      </c>
    </row>
    <row r="264" spans="1:13" ht="33" customHeight="1" x14ac:dyDescent="0.25">
      <c r="A264" s="85" t="s">
        <v>184</v>
      </c>
      <c r="B264" s="97" t="s">
        <v>185</v>
      </c>
      <c r="C264" s="78">
        <v>0</v>
      </c>
      <c r="D264" s="104">
        <v>3000</v>
      </c>
      <c r="E264" s="105">
        <v>0</v>
      </c>
      <c r="F264" s="79">
        <f t="shared" si="23"/>
        <v>398.16842524387812</v>
      </c>
      <c r="G264" s="104">
        <v>0</v>
      </c>
      <c r="H264" s="105">
        <f t="shared" si="24"/>
        <v>0</v>
      </c>
      <c r="I264" s="104">
        <v>0</v>
      </c>
      <c r="J264" s="104">
        <v>0</v>
      </c>
    </row>
    <row r="265" spans="1:13" ht="27.75" customHeight="1" x14ac:dyDescent="0.25">
      <c r="A265" s="107">
        <v>4</v>
      </c>
      <c r="B265" s="108" t="s">
        <v>25</v>
      </c>
      <c r="C265" s="62">
        <v>0</v>
      </c>
      <c r="D265" s="109">
        <f>D266</f>
        <v>3000</v>
      </c>
      <c r="E265" s="110">
        <f>C265/7.5345</f>
        <v>0</v>
      </c>
      <c r="F265" s="60">
        <f t="shared" si="23"/>
        <v>398.16842524387812</v>
      </c>
      <c r="G265" s="109">
        <v>0</v>
      </c>
      <c r="H265" s="99">
        <f t="shared" si="24"/>
        <v>0</v>
      </c>
      <c r="I265" s="109">
        <v>0</v>
      </c>
      <c r="J265" s="109">
        <v>0</v>
      </c>
    </row>
    <row r="266" spans="1:13" ht="24" x14ac:dyDescent="0.25">
      <c r="A266" s="72">
        <v>42</v>
      </c>
      <c r="B266" s="52" t="s">
        <v>55</v>
      </c>
      <c r="C266" s="62">
        <v>0</v>
      </c>
      <c r="D266" s="101">
        <v>3000</v>
      </c>
      <c r="E266" s="99">
        <f t="shared" si="25"/>
        <v>0</v>
      </c>
      <c r="F266" s="60">
        <f t="shared" si="23"/>
        <v>398.16842524387812</v>
      </c>
      <c r="G266" s="101">
        <v>0</v>
      </c>
      <c r="H266" s="99">
        <f t="shared" si="24"/>
        <v>0</v>
      </c>
      <c r="I266" s="101">
        <v>0</v>
      </c>
      <c r="J266" s="101">
        <v>0</v>
      </c>
    </row>
    <row r="267" spans="1:13" x14ac:dyDescent="0.25">
      <c r="A267" s="72">
        <v>422</v>
      </c>
      <c r="B267" s="52" t="s">
        <v>126</v>
      </c>
      <c r="C267" s="62">
        <v>0</v>
      </c>
      <c r="D267" s="101">
        <v>3000</v>
      </c>
      <c r="E267" s="99">
        <f t="shared" si="25"/>
        <v>0</v>
      </c>
      <c r="F267" s="60">
        <f t="shared" si="23"/>
        <v>398.16842524387812</v>
      </c>
      <c r="G267" s="101">
        <v>0</v>
      </c>
      <c r="H267" s="99">
        <f t="shared" si="24"/>
        <v>0</v>
      </c>
      <c r="I267" s="101">
        <v>0</v>
      </c>
      <c r="J267" s="101">
        <v>0</v>
      </c>
    </row>
    <row r="268" spans="1:13" x14ac:dyDescent="0.25">
      <c r="A268" s="73">
        <v>4221</v>
      </c>
      <c r="B268" s="53" t="s">
        <v>127</v>
      </c>
      <c r="C268" s="62">
        <v>0</v>
      </c>
      <c r="D268" s="62">
        <v>3000</v>
      </c>
      <c r="E268" s="60">
        <f t="shared" si="25"/>
        <v>0</v>
      </c>
      <c r="F268" s="60">
        <f t="shared" si="23"/>
        <v>398.16842524387812</v>
      </c>
      <c r="G268" s="62">
        <v>0</v>
      </c>
      <c r="H268" s="60">
        <f t="shared" si="24"/>
        <v>0</v>
      </c>
      <c r="I268" s="62">
        <v>0</v>
      </c>
      <c r="J268" s="62">
        <v>0</v>
      </c>
    </row>
    <row r="269" spans="1:13" ht="39.75" customHeight="1" x14ac:dyDescent="0.25">
      <c r="A269" s="87" t="s">
        <v>156</v>
      </c>
      <c r="B269" s="88" t="s">
        <v>157</v>
      </c>
      <c r="C269" s="89">
        <v>0</v>
      </c>
      <c r="D269" s="102">
        <v>150000</v>
      </c>
      <c r="E269" s="103">
        <f t="shared" ref="E269:E285" si="26">C269/7.5345</f>
        <v>0</v>
      </c>
      <c r="F269" s="103">
        <f t="shared" si="23"/>
        <v>19908.421262193908</v>
      </c>
      <c r="G269" s="102">
        <v>0</v>
      </c>
      <c r="H269" s="103">
        <f t="shared" si="24"/>
        <v>0</v>
      </c>
      <c r="I269" s="102">
        <v>0</v>
      </c>
      <c r="J269" s="102">
        <v>0</v>
      </c>
    </row>
    <row r="270" spans="1:13" ht="33" customHeight="1" x14ac:dyDescent="0.25">
      <c r="A270" s="85" t="s">
        <v>189</v>
      </c>
      <c r="B270" s="97" t="s">
        <v>190</v>
      </c>
      <c r="C270" s="78">
        <v>0</v>
      </c>
      <c r="D270" s="104">
        <v>150000</v>
      </c>
      <c r="E270" s="105"/>
      <c r="F270" s="105">
        <f t="shared" si="23"/>
        <v>19908.421262193908</v>
      </c>
      <c r="G270" s="104">
        <v>0</v>
      </c>
      <c r="H270" s="105">
        <f t="shared" si="24"/>
        <v>0</v>
      </c>
      <c r="I270" s="104">
        <v>0</v>
      </c>
      <c r="J270" s="104">
        <v>0</v>
      </c>
      <c r="M270" s="129">
        <f>SUM(H149+H207+H233+H241+H252+H263+H269+H276)</f>
        <v>943821.84843055275</v>
      </c>
    </row>
    <row r="271" spans="1:13" x14ac:dyDescent="0.25">
      <c r="A271" s="71" t="s">
        <v>109</v>
      </c>
      <c r="B271" s="51" t="s">
        <v>23</v>
      </c>
      <c r="C271" s="62">
        <v>0</v>
      </c>
      <c r="D271" s="101">
        <v>150000</v>
      </c>
      <c r="E271" s="99">
        <f t="shared" si="26"/>
        <v>0</v>
      </c>
      <c r="F271" s="99">
        <f t="shared" si="23"/>
        <v>19908.421262193908</v>
      </c>
      <c r="G271" s="101">
        <v>0</v>
      </c>
      <c r="H271" s="99">
        <f t="shared" si="24"/>
        <v>0</v>
      </c>
      <c r="I271" s="101">
        <v>0</v>
      </c>
      <c r="J271" s="101">
        <v>0</v>
      </c>
    </row>
    <row r="272" spans="1:13" x14ac:dyDescent="0.25">
      <c r="A272" s="72" t="s">
        <v>110</v>
      </c>
      <c r="B272" s="52" t="s">
        <v>36</v>
      </c>
      <c r="C272" s="62">
        <v>0</v>
      </c>
      <c r="D272" s="101">
        <v>150000</v>
      </c>
      <c r="E272" s="99">
        <f t="shared" si="26"/>
        <v>0</v>
      </c>
      <c r="F272" s="99">
        <f t="shared" si="23"/>
        <v>19908.421262193908</v>
      </c>
      <c r="G272" s="101">
        <v>0</v>
      </c>
      <c r="H272" s="99">
        <f t="shared" si="24"/>
        <v>0</v>
      </c>
      <c r="I272" s="101">
        <v>0</v>
      </c>
      <c r="J272" s="101">
        <v>0</v>
      </c>
    </row>
    <row r="273" spans="1:10" x14ac:dyDescent="0.25">
      <c r="A273" s="72" t="s">
        <v>153</v>
      </c>
      <c r="B273" s="52" t="s">
        <v>63</v>
      </c>
      <c r="C273" s="62">
        <v>0</v>
      </c>
      <c r="D273" s="101">
        <v>150000</v>
      </c>
      <c r="E273" s="99">
        <f t="shared" si="26"/>
        <v>0</v>
      </c>
      <c r="F273" s="99">
        <f t="shared" si="23"/>
        <v>19908.421262193908</v>
      </c>
      <c r="G273" s="101">
        <v>0</v>
      </c>
      <c r="H273" s="99">
        <f t="shared" si="24"/>
        <v>0</v>
      </c>
      <c r="I273" s="101">
        <v>0</v>
      </c>
      <c r="J273" s="101">
        <v>0</v>
      </c>
    </row>
    <row r="274" spans="1:10" x14ac:dyDescent="0.25">
      <c r="A274" s="73" t="s">
        <v>154</v>
      </c>
      <c r="B274" s="53" t="s">
        <v>64</v>
      </c>
      <c r="C274" s="62">
        <v>0</v>
      </c>
      <c r="D274" s="62">
        <v>0</v>
      </c>
      <c r="E274" s="60">
        <f t="shared" si="26"/>
        <v>0</v>
      </c>
      <c r="F274" s="60">
        <f t="shared" si="23"/>
        <v>0</v>
      </c>
      <c r="G274" s="62">
        <v>0</v>
      </c>
      <c r="H274" s="60">
        <f t="shared" si="24"/>
        <v>0</v>
      </c>
      <c r="I274" s="62">
        <v>0</v>
      </c>
      <c r="J274" s="62">
        <v>0</v>
      </c>
    </row>
    <row r="275" spans="1:10" x14ac:dyDescent="0.25">
      <c r="A275" s="73" t="s">
        <v>155</v>
      </c>
      <c r="B275" s="53" t="s">
        <v>66</v>
      </c>
      <c r="C275" s="62">
        <v>0</v>
      </c>
      <c r="D275" s="62">
        <v>150000</v>
      </c>
      <c r="E275" s="60">
        <f t="shared" si="26"/>
        <v>0</v>
      </c>
      <c r="F275" s="60">
        <f t="shared" si="23"/>
        <v>19908.421262193908</v>
      </c>
      <c r="G275" s="62">
        <v>0</v>
      </c>
      <c r="H275" s="60">
        <f t="shared" si="24"/>
        <v>0</v>
      </c>
      <c r="I275" s="62">
        <v>0</v>
      </c>
      <c r="J275" s="62">
        <v>0</v>
      </c>
    </row>
    <row r="276" spans="1:10" ht="25.5" x14ac:dyDescent="0.25">
      <c r="A276" s="118" t="s">
        <v>160</v>
      </c>
      <c r="B276" s="119" t="s">
        <v>161</v>
      </c>
      <c r="C276" s="89">
        <v>0</v>
      </c>
      <c r="D276" s="89">
        <v>0</v>
      </c>
      <c r="E276" s="90">
        <f t="shared" si="26"/>
        <v>0</v>
      </c>
      <c r="F276" s="90">
        <f t="shared" si="23"/>
        <v>0</v>
      </c>
      <c r="G276" s="102">
        <v>4000</v>
      </c>
      <c r="H276" s="103">
        <f t="shared" si="24"/>
        <v>530.89123365850423</v>
      </c>
      <c r="I276" s="102">
        <f>H276</f>
        <v>530.89123365850423</v>
      </c>
      <c r="J276" s="102">
        <f>I276</f>
        <v>530.89123365850423</v>
      </c>
    </row>
    <row r="277" spans="1:10" ht="27.75" customHeight="1" x14ac:dyDescent="0.25">
      <c r="A277" s="85" t="s">
        <v>189</v>
      </c>
      <c r="B277" s="97" t="s">
        <v>190</v>
      </c>
      <c r="C277" s="78">
        <v>0</v>
      </c>
      <c r="D277" s="78">
        <v>0</v>
      </c>
      <c r="E277" s="79"/>
      <c r="F277" s="79"/>
      <c r="G277" s="104">
        <v>4000</v>
      </c>
      <c r="H277" s="105">
        <f t="shared" si="24"/>
        <v>530.89123365850423</v>
      </c>
      <c r="I277" s="104">
        <f>H277</f>
        <v>530.89123365850423</v>
      </c>
      <c r="J277" s="104">
        <f>I277</f>
        <v>530.89123365850423</v>
      </c>
    </row>
    <row r="278" spans="1:10" x14ac:dyDescent="0.25">
      <c r="A278" s="71" t="s">
        <v>109</v>
      </c>
      <c r="B278" s="51" t="s">
        <v>23</v>
      </c>
      <c r="C278" s="62">
        <v>0</v>
      </c>
      <c r="D278" s="62">
        <v>0</v>
      </c>
      <c r="E278" s="60">
        <f t="shared" si="26"/>
        <v>0</v>
      </c>
      <c r="F278" s="60">
        <f t="shared" ref="F278:F285" si="27">D278/7.5345</f>
        <v>0</v>
      </c>
      <c r="G278" s="101">
        <v>0</v>
      </c>
      <c r="H278" s="99">
        <f t="shared" ref="H278:H285" si="28">G278/7.5345</f>
        <v>0</v>
      </c>
      <c r="I278" s="62">
        <v>0</v>
      </c>
      <c r="J278" s="62">
        <v>0</v>
      </c>
    </row>
    <row r="279" spans="1:10" ht="24" x14ac:dyDescent="0.25">
      <c r="A279" s="72" t="s">
        <v>162</v>
      </c>
      <c r="B279" s="52" t="s">
        <v>90</v>
      </c>
      <c r="C279" s="62">
        <v>0</v>
      </c>
      <c r="D279" s="62">
        <v>0</v>
      </c>
      <c r="E279" s="60">
        <f t="shared" si="26"/>
        <v>0</v>
      </c>
      <c r="F279" s="60">
        <f t="shared" si="27"/>
        <v>0</v>
      </c>
      <c r="G279" s="101">
        <v>0</v>
      </c>
      <c r="H279" s="99">
        <f t="shared" si="28"/>
        <v>0</v>
      </c>
      <c r="I279" s="62">
        <v>0</v>
      </c>
      <c r="J279" s="62">
        <v>0</v>
      </c>
    </row>
    <row r="280" spans="1:10" ht="24" x14ac:dyDescent="0.25">
      <c r="A280" s="72" t="s">
        <v>163</v>
      </c>
      <c r="B280" s="52" t="s">
        <v>91</v>
      </c>
      <c r="C280" s="62">
        <v>0</v>
      </c>
      <c r="D280" s="62">
        <v>0</v>
      </c>
      <c r="E280" s="60">
        <f t="shared" si="26"/>
        <v>0</v>
      </c>
      <c r="F280" s="60">
        <f t="shared" si="27"/>
        <v>0</v>
      </c>
      <c r="G280" s="101">
        <v>0</v>
      </c>
      <c r="H280" s="99">
        <f t="shared" si="28"/>
        <v>0</v>
      </c>
      <c r="I280" s="62">
        <v>0</v>
      </c>
      <c r="J280" s="62">
        <v>0</v>
      </c>
    </row>
    <row r="281" spans="1:10" x14ac:dyDescent="0.25">
      <c r="A281" s="73" t="s">
        <v>164</v>
      </c>
      <c r="B281" s="53" t="s">
        <v>165</v>
      </c>
      <c r="C281" s="62">
        <v>0</v>
      </c>
      <c r="D281" s="62">
        <v>0</v>
      </c>
      <c r="E281" s="60">
        <f t="shared" si="26"/>
        <v>0</v>
      </c>
      <c r="F281" s="60">
        <f t="shared" si="27"/>
        <v>0</v>
      </c>
      <c r="G281" s="62">
        <v>0</v>
      </c>
      <c r="H281" s="60">
        <f t="shared" si="28"/>
        <v>0</v>
      </c>
      <c r="I281" s="62">
        <v>0</v>
      </c>
      <c r="J281" s="62">
        <v>0</v>
      </c>
    </row>
    <row r="282" spans="1:10" x14ac:dyDescent="0.25">
      <c r="A282" s="71" t="s">
        <v>97</v>
      </c>
      <c r="B282" s="51" t="s">
        <v>25</v>
      </c>
      <c r="C282" s="62">
        <v>0</v>
      </c>
      <c r="D282" s="62">
        <v>0</v>
      </c>
      <c r="E282" s="60">
        <f t="shared" si="26"/>
        <v>0</v>
      </c>
      <c r="F282" s="60">
        <f t="shared" si="27"/>
        <v>0</v>
      </c>
      <c r="G282" s="101">
        <v>4000</v>
      </c>
      <c r="H282" s="99">
        <v>530.89</v>
      </c>
      <c r="I282" s="101">
        <f>H282</f>
        <v>530.89</v>
      </c>
      <c r="J282" s="101">
        <f>I282</f>
        <v>530.89</v>
      </c>
    </row>
    <row r="283" spans="1:10" ht="24" x14ac:dyDescent="0.25">
      <c r="A283" s="72" t="s">
        <v>166</v>
      </c>
      <c r="B283" s="52" t="s">
        <v>55</v>
      </c>
      <c r="C283" s="62">
        <v>0</v>
      </c>
      <c r="D283" s="62">
        <v>0</v>
      </c>
      <c r="E283" s="60">
        <f t="shared" si="26"/>
        <v>0</v>
      </c>
      <c r="F283" s="60">
        <f t="shared" si="27"/>
        <v>0</v>
      </c>
      <c r="G283" s="101">
        <v>4000</v>
      </c>
      <c r="H283" s="99">
        <f t="shared" si="28"/>
        <v>530.89123365850423</v>
      </c>
      <c r="I283" s="101">
        <v>530.89123365850423</v>
      </c>
      <c r="J283" s="101">
        <v>530.89123365850423</v>
      </c>
    </row>
    <row r="284" spans="1:10" x14ac:dyDescent="0.25">
      <c r="A284" s="72" t="s">
        <v>194</v>
      </c>
      <c r="B284" s="52" t="s">
        <v>152</v>
      </c>
      <c r="C284" s="62">
        <v>0</v>
      </c>
      <c r="D284" s="62">
        <v>0</v>
      </c>
      <c r="E284" s="60">
        <f t="shared" si="26"/>
        <v>0</v>
      </c>
      <c r="F284" s="60">
        <f t="shared" si="27"/>
        <v>0</v>
      </c>
      <c r="G284" s="101">
        <v>4000</v>
      </c>
      <c r="H284" s="99">
        <f t="shared" si="28"/>
        <v>530.89123365850423</v>
      </c>
      <c r="I284" s="101">
        <v>530.89123365850423</v>
      </c>
      <c r="J284" s="101">
        <v>530.89123365850423</v>
      </c>
    </row>
    <row r="285" spans="1:10" x14ac:dyDescent="0.25">
      <c r="A285" s="73" t="s">
        <v>195</v>
      </c>
      <c r="B285" s="53" t="s">
        <v>152</v>
      </c>
      <c r="C285" s="62">
        <v>0</v>
      </c>
      <c r="D285" s="62">
        <v>0</v>
      </c>
      <c r="E285" s="60">
        <f t="shared" si="26"/>
        <v>0</v>
      </c>
      <c r="F285" s="60">
        <f t="shared" si="27"/>
        <v>0</v>
      </c>
      <c r="G285" s="62">
        <v>4000</v>
      </c>
      <c r="H285" s="60">
        <f t="shared" si="28"/>
        <v>530.89123365850423</v>
      </c>
      <c r="I285" s="62">
        <v>530.89123365850423</v>
      </c>
      <c r="J285" s="62">
        <v>530.89123365850423</v>
      </c>
    </row>
    <row r="286" spans="1:10" x14ac:dyDescent="0.25">
      <c r="A286" s="77"/>
      <c r="B286" s="56"/>
      <c r="C286" s="57"/>
      <c r="D286" s="57"/>
      <c r="E286" s="57"/>
      <c r="F286" s="57"/>
      <c r="G286" s="57"/>
      <c r="H286" s="57"/>
      <c r="I286" s="57"/>
      <c r="J286" s="57"/>
    </row>
  </sheetData>
  <mergeCells count="17">
    <mergeCell ref="O18:Q18"/>
    <mergeCell ref="O1:W1"/>
    <mergeCell ref="O2:W2"/>
    <mergeCell ref="O16:Q16"/>
    <mergeCell ref="O17:Q17"/>
    <mergeCell ref="A1:J1"/>
    <mergeCell ref="A3:J3"/>
    <mergeCell ref="O13:Q13"/>
    <mergeCell ref="O14:Q14"/>
    <mergeCell ref="O15:Q15"/>
    <mergeCell ref="O10:Q10"/>
    <mergeCell ref="O11:Q11"/>
    <mergeCell ref="O12:Q12"/>
    <mergeCell ref="O5:Q5"/>
    <mergeCell ref="O7:Q7"/>
    <mergeCell ref="O8:Q8"/>
    <mergeCell ref="O9:Q9"/>
  </mergeCells>
  <pageMargins left="0.7" right="0.7" top="0.75" bottom="0.75" header="0.3" footer="0.3"/>
  <pageSetup paperSize="9" scale="38" fitToHeight="0" orientation="portrait" r:id="rId1"/>
  <rowBreaks count="1" manualBreakCount="1">
    <brk id="58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2022-10-05T10:05:50Z</cp:lastPrinted>
  <dcterms:created xsi:type="dcterms:W3CDTF">2022-08-12T12:51:27Z</dcterms:created>
  <dcterms:modified xsi:type="dcterms:W3CDTF">2022-10-06T09:53:30Z</dcterms:modified>
</cp:coreProperties>
</file>